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xl/calcChain.xml" ContentType="application/vnd.openxmlformats-officedocument.spreadsheetml.calcChain+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educationgovtnz.sharepoint.com/sites/GRPMoESESOperationalDelivery/Shared Documents/Resourcing/School Financial Advice/General Information/Templates and Calculators/Cyclical Maintenance work/Final Documents/"/>
    </mc:Choice>
  </mc:AlternateContent>
  <xr:revisionPtr revIDLastSave="0" documentId="8_{CD1B407D-6B7A-4C5F-8A10-8D8EB808C337}" xr6:coauthVersionLast="47" xr6:coauthVersionMax="47" xr10:uidLastSave="{00000000-0000-0000-0000-000000000000}"/>
  <bookViews>
    <workbookView xWindow="-120" yWindow="-120" windowWidth="29040" windowHeight="15840" xr2:uid="{A633330C-7162-4B49-A4C7-F4EC5E3D3C59}"/>
  </bookViews>
  <sheets>
    <sheet name="Painting Contract Liability" sheetId="1" r:id="rId1"/>
    <sheet name="Painting CM Provision" sheetId="2" r:id="rId2"/>
    <sheet name="Example---&gt;" sheetId="4" r:id="rId3"/>
    <sheet name="Worked Detailed Example" sheetId="5" r:id="rId4"/>
  </sheets>
  <definedNames>
    <definedName name="_xlnm.Print_Area" localSheetId="3">'Worked Detailed Example'!$A$1:$J$202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0" i="5" l="1"/>
  <c r="F69" i="5" s="1"/>
  <c r="D30" i="5"/>
  <c r="D31" i="5"/>
  <c r="D32" i="5"/>
  <c r="D33" i="5"/>
  <c r="C22" i="5"/>
  <c r="D26" i="5" s="1"/>
  <c r="B34" i="5"/>
  <c r="C36" i="5"/>
  <c r="D40" i="5"/>
  <c r="E40" i="5" s="1"/>
  <c r="F40" i="5" s="1"/>
  <c r="D41" i="5"/>
  <c r="D42" i="5"/>
  <c r="D76" i="5" s="1"/>
  <c r="D77" i="5" s="1"/>
  <c r="D43" i="5"/>
  <c r="D44" i="5"/>
  <c r="D45" i="5"/>
  <c r="D46" i="5"/>
  <c r="D47" i="5"/>
  <c r="B48" i="5"/>
  <c r="B49" i="5"/>
  <c r="D75" i="5"/>
  <c r="D79" i="5"/>
  <c r="E108" i="5"/>
  <c r="C101" i="5" s="1"/>
  <c r="C102" i="5" s="1"/>
  <c r="F108" i="5"/>
  <c r="F120" i="5" s="1"/>
  <c r="B120" i="5"/>
  <c r="C120" i="5"/>
  <c r="I120" i="5" s="1"/>
  <c r="B121" i="5"/>
  <c r="C121" i="5"/>
  <c r="I121" i="5" s="1"/>
  <c r="D121" i="5"/>
  <c r="J121" i="5" s="1"/>
  <c r="F121" i="5"/>
  <c r="G121" i="5"/>
  <c r="B122" i="5"/>
  <c r="C122" i="5"/>
  <c r="D122" i="5"/>
  <c r="F122" i="5"/>
  <c r="I122" i="5" s="1"/>
  <c r="G122" i="5"/>
  <c r="B123" i="5"/>
  <c r="C123" i="5"/>
  <c r="D123" i="5"/>
  <c r="F123" i="5"/>
  <c r="I123" i="5" s="1"/>
  <c r="G123" i="5"/>
  <c r="J123" i="5" s="1"/>
  <c r="B124" i="5"/>
  <c r="C124" i="5"/>
  <c r="I124" i="5" s="1"/>
  <c r="D124" i="5"/>
  <c r="J124" i="5" s="1"/>
  <c r="F124" i="5"/>
  <c r="G124" i="5"/>
  <c r="B125" i="5"/>
  <c r="C125" i="5"/>
  <c r="I125" i="5" s="1"/>
  <c r="D125" i="5"/>
  <c r="J125" i="5" s="1"/>
  <c r="F125" i="5"/>
  <c r="G125" i="5"/>
  <c r="B126" i="5"/>
  <c r="C126" i="5"/>
  <c r="D126" i="5"/>
  <c r="J126" i="5" s="1"/>
  <c r="F126" i="5"/>
  <c r="G126" i="5"/>
  <c r="B127" i="5"/>
  <c r="C127" i="5"/>
  <c r="D127" i="5"/>
  <c r="F127" i="5"/>
  <c r="G127" i="5"/>
  <c r="D157" i="5"/>
  <c r="E178" i="5"/>
  <c r="E145" i="5" s="1"/>
  <c r="E184" i="5"/>
  <c r="E187" i="5" s="1"/>
  <c r="D190" i="5"/>
  <c r="D192" i="5"/>
  <c r="E192" i="5"/>
  <c r="F192" i="5"/>
  <c r="E198" i="5"/>
  <c r="F198" i="5"/>
  <c r="E199" i="5"/>
  <c r="F199" i="5"/>
  <c r="E21" i="2"/>
  <c r="F21" i="2"/>
  <c r="H21" i="2"/>
  <c r="I21" i="2" s="1"/>
  <c r="E43" i="2" s="1"/>
  <c r="E22" i="2"/>
  <c r="F22" i="2"/>
  <c r="I22" i="2" s="1"/>
  <c r="E44" i="2" s="1"/>
  <c r="H22" i="2"/>
  <c r="E23" i="2"/>
  <c r="F23" i="2"/>
  <c r="H23" i="2"/>
  <c r="I23" i="2" s="1"/>
  <c r="E45" i="2" s="1"/>
  <c r="E24" i="2"/>
  <c r="F24" i="2"/>
  <c r="H24" i="2"/>
  <c r="I24" i="2"/>
  <c r="E46" i="2" s="1"/>
  <c r="E25" i="2"/>
  <c r="F25" i="2"/>
  <c r="H25" i="2"/>
  <c r="I25" i="2" s="1"/>
  <c r="E47" i="2" s="1"/>
  <c r="H9" i="2"/>
  <c r="I9" i="2"/>
  <c r="E31" i="2" s="1"/>
  <c r="H10" i="2"/>
  <c r="I10" i="2"/>
  <c r="H11" i="2"/>
  <c r="I11" i="2"/>
  <c r="E33" i="2" s="1"/>
  <c r="H12" i="2"/>
  <c r="I12" i="2"/>
  <c r="E34" i="2" s="1"/>
  <c r="H13" i="2"/>
  <c r="I13" i="2"/>
  <c r="E35" i="2" s="1"/>
  <c r="H14" i="2"/>
  <c r="I14" i="2"/>
  <c r="H15" i="2"/>
  <c r="I15" i="2"/>
  <c r="E37" i="2" s="1"/>
  <c r="H16" i="2"/>
  <c r="I16" i="2"/>
  <c r="E38" i="2" s="1"/>
  <c r="H17" i="2"/>
  <c r="I17" i="2"/>
  <c r="E39" i="2" s="1"/>
  <c r="H18" i="2"/>
  <c r="I18" i="2"/>
  <c r="H19" i="2"/>
  <c r="I19" i="2"/>
  <c r="H20" i="2"/>
  <c r="I20" i="2"/>
  <c r="E42" i="2" s="1"/>
  <c r="E32" i="2"/>
  <c r="E36" i="2"/>
  <c r="E40" i="2"/>
  <c r="E41" i="2"/>
  <c r="E9" i="2"/>
  <c r="F9" i="2"/>
  <c r="E10" i="2"/>
  <c r="F10" i="2"/>
  <c r="E11" i="2"/>
  <c r="F11" i="2"/>
  <c r="E12" i="2"/>
  <c r="F12" i="2"/>
  <c r="E13" i="2"/>
  <c r="F13" i="2"/>
  <c r="E14" i="2"/>
  <c r="F14" i="2"/>
  <c r="E15" i="2"/>
  <c r="F15" i="2"/>
  <c r="E16" i="2"/>
  <c r="F16" i="2"/>
  <c r="E17" i="2"/>
  <c r="F17" i="2"/>
  <c r="E18" i="2"/>
  <c r="F18" i="2"/>
  <c r="E19" i="2"/>
  <c r="F19" i="2"/>
  <c r="E20" i="2"/>
  <c r="F20" i="2"/>
  <c r="L8" i="2"/>
  <c r="C47" i="2"/>
  <c r="B47" i="2"/>
  <c r="C46" i="2"/>
  <c r="B46" i="2"/>
  <c r="C45" i="2"/>
  <c r="B45" i="2"/>
  <c r="C44" i="2"/>
  <c r="B44" i="2"/>
  <c r="C43" i="2"/>
  <c r="B43" i="2"/>
  <c r="C42" i="2"/>
  <c r="B42" i="2"/>
  <c r="C41" i="2"/>
  <c r="B41" i="2"/>
  <c r="C40" i="2"/>
  <c r="B40" i="2"/>
  <c r="C39" i="2"/>
  <c r="B39" i="2"/>
  <c r="C38" i="2"/>
  <c r="B38" i="2"/>
  <c r="C37" i="2"/>
  <c r="B37" i="2"/>
  <c r="C36" i="2"/>
  <c r="B36" i="2"/>
  <c r="C35" i="2"/>
  <c r="B35" i="2"/>
  <c r="C34" i="2"/>
  <c r="B34" i="2"/>
  <c r="C33" i="2"/>
  <c r="B33" i="2"/>
  <c r="C32" i="2"/>
  <c r="B32" i="2"/>
  <c r="C31" i="2"/>
  <c r="B31" i="2"/>
  <c r="C30" i="2"/>
  <c r="B30" i="2"/>
  <c r="L10" i="2"/>
  <c r="F8" i="2"/>
  <c r="E8" i="2"/>
  <c r="L9" i="2" s="1"/>
  <c r="D46" i="1"/>
  <c r="C46" i="1"/>
  <c r="D45" i="1"/>
  <c r="C45" i="1"/>
  <c r="D44" i="1"/>
  <c r="D43" i="1"/>
  <c r="D42" i="1"/>
  <c r="D41" i="1"/>
  <c r="D40" i="1"/>
  <c r="D39" i="1"/>
  <c r="D38" i="1"/>
  <c r="C38" i="1"/>
  <c r="D37" i="1"/>
  <c r="C37" i="1"/>
  <c r="D36" i="1"/>
  <c r="D35" i="1"/>
  <c r="D34" i="1"/>
  <c r="D33" i="1"/>
  <c r="D32" i="1"/>
  <c r="E32" i="1" s="1"/>
  <c r="C27" i="1"/>
  <c r="E26" i="1"/>
  <c r="D26" i="1"/>
  <c r="E25" i="1"/>
  <c r="D25" i="1"/>
  <c r="E24" i="1"/>
  <c r="D24" i="1"/>
  <c r="C44" i="1" s="1"/>
  <c r="E23" i="1"/>
  <c r="D23" i="1"/>
  <c r="C43" i="1" s="1"/>
  <c r="E22" i="1"/>
  <c r="D22" i="1"/>
  <c r="E21" i="1"/>
  <c r="D21" i="1"/>
  <c r="C41" i="1" s="1"/>
  <c r="E20" i="1"/>
  <c r="D20" i="1"/>
  <c r="C40" i="1" s="1"/>
  <c r="E19" i="1"/>
  <c r="D19" i="1"/>
  <c r="C39" i="1" s="1"/>
  <c r="E18" i="1"/>
  <c r="D18" i="1"/>
  <c r="E17" i="1"/>
  <c r="D17" i="1"/>
  <c r="E16" i="1"/>
  <c r="D16" i="1"/>
  <c r="C36" i="1" s="1"/>
  <c r="E15" i="1"/>
  <c r="D15" i="1"/>
  <c r="C35" i="1" s="1"/>
  <c r="E14" i="1"/>
  <c r="D14" i="1"/>
  <c r="B14" i="1"/>
  <c r="B15" i="1" s="1"/>
  <c r="B16" i="1" s="1"/>
  <c r="B17" i="1" s="1"/>
  <c r="B18" i="1" s="1"/>
  <c r="B19" i="1" s="1"/>
  <c r="B20" i="1" s="1"/>
  <c r="B21" i="1" s="1"/>
  <c r="B22" i="1" s="1"/>
  <c r="B23" i="1" s="1"/>
  <c r="B24" i="1" s="1"/>
  <c r="B25" i="1" s="1"/>
  <c r="B26" i="1" s="1"/>
  <c r="E13" i="1"/>
  <c r="D13" i="1"/>
  <c r="B13" i="1"/>
  <c r="E12" i="1"/>
  <c r="D12" i="1"/>
  <c r="C32" i="1" s="1"/>
  <c r="C8" i="1"/>
  <c r="C42" i="1" s="1"/>
  <c r="I126" i="5" l="1"/>
  <c r="J122" i="5"/>
  <c r="J127" i="5"/>
  <c r="D29" i="5"/>
  <c r="G128" i="5"/>
  <c r="I127" i="5"/>
  <c r="I128" i="5" s="1"/>
  <c r="F128" i="5"/>
  <c r="D28" i="5"/>
  <c r="E201" i="5"/>
  <c r="D27" i="5"/>
  <c r="F201" i="5"/>
  <c r="F84" i="5"/>
  <c r="G85" i="5" s="1"/>
  <c r="D81" i="5"/>
  <c r="C100" i="5"/>
  <c r="C103" i="5" s="1"/>
  <c r="G108" i="5" s="1"/>
  <c r="B35" i="5"/>
  <c r="C44" i="5" s="1"/>
  <c r="C128" i="5"/>
  <c r="E41" i="5"/>
  <c r="C47" i="5"/>
  <c r="L11" i="2"/>
  <c r="G8" i="2" s="1"/>
  <c r="H8" i="2" s="1"/>
  <c r="G32" i="1"/>
  <c r="C33" i="1"/>
  <c r="B33" i="1" s="1"/>
  <c r="D27" i="1"/>
  <c r="E33" i="1"/>
  <c r="F32" i="1"/>
  <c r="H32" i="1" s="1"/>
  <c r="C48" i="2"/>
  <c r="C47" i="1"/>
  <c r="C34" i="1"/>
  <c r="D172" i="5" l="1"/>
  <c r="G26" i="2"/>
  <c r="H108" i="5"/>
  <c r="G116" i="5"/>
  <c r="F41" i="5"/>
  <c r="E42" i="5"/>
  <c r="C46" i="5"/>
  <c r="C45" i="5"/>
  <c r="C42" i="5"/>
  <c r="C41" i="5"/>
  <c r="B41" i="5" s="1"/>
  <c r="C43" i="5"/>
  <c r="B34" i="1"/>
  <c r="B35" i="1" s="1"/>
  <c r="B36" i="1" s="1"/>
  <c r="B37" i="1" s="1"/>
  <c r="B38" i="1" s="1"/>
  <c r="B39" i="1" s="1"/>
  <c r="B40" i="1" s="1"/>
  <c r="B41" i="1" s="1"/>
  <c r="B42" i="1" s="1"/>
  <c r="B43" i="1" s="1"/>
  <c r="B44" i="1" s="1"/>
  <c r="B45" i="1" s="1"/>
  <c r="B46" i="1" s="1"/>
  <c r="G38" i="1"/>
  <c r="G46" i="1"/>
  <c r="G42" i="1"/>
  <c r="G41" i="1"/>
  <c r="G34" i="1"/>
  <c r="E34" i="1"/>
  <c r="F33" i="1"/>
  <c r="G33" i="1"/>
  <c r="J32" i="1"/>
  <c r="I32" i="1"/>
  <c r="G39" i="1"/>
  <c r="G37" i="1"/>
  <c r="G40" i="1"/>
  <c r="G35" i="1"/>
  <c r="G36" i="1"/>
  <c r="F7" i="1"/>
  <c r="G43" i="1"/>
  <c r="G44" i="1"/>
  <c r="G45" i="1"/>
  <c r="H26" i="2"/>
  <c r="I8" i="2"/>
  <c r="F42" i="5" l="1"/>
  <c r="E43" i="5"/>
  <c r="D36" i="5"/>
  <c r="C40" i="5"/>
  <c r="E26" i="5"/>
  <c r="E27" i="5" s="1"/>
  <c r="E28" i="5" s="1"/>
  <c r="E29" i="5" s="1"/>
  <c r="E30" i="5" s="1"/>
  <c r="E31" i="5" s="1"/>
  <c r="E32" i="5" s="1"/>
  <c r="E33" i="5" s="1"/>
  <c r="B42" i="5"/>
  <c r="B43" i="5" s="1"/>
  <c r="B44" i="5" s="1"/>
  <c r="B45" i="5" s="1"/>
  <c r="B46" i="5" s="1"/>
  <c r="B47" i="5" s="1"/>
  <c r="D169" i="5"/>
  <c r="I108" i="5"/>
  <c r="F169" i="5"/>
  <c r="H116" i="5"/>
  <c r="E30" i="2"/>
  <c r="E48" i="2" s="1"/>
  <c r="G48" i="2" s="1"/>
  <c r="I26" i="2"/>
  <c r="F34" i="1"/>
  <c r="H34" i="1" s="1"/>
  <c r="E35" i="1"/>
  <c r="H33" i="1"/>
  <c r="F6" i="1"/>
  <c r="G45" i="5" l="1"/>
  <c r="C50" i="5"/>
  <c r="G46" i="5"/>
  <c r="G44" i="5"/>
  <c r="G47" i="5"/>
  <c r="G43" i="5"/>
  <c r="G40" i="5"/>
  <c r="H40" i="5" s="1"/>
  <c r="G41" i="5"/>
  <c r="H41" i="5" s="1"/>
  <c r="G42" i="5"/>
  <c r="H42" i="5" s="1"/>
  <c r="F178" i="5"/>
  <c r="F145" i="5" s="1"/>
  <c r="F184" i="5"/>
  <c r="F187" i="5" s="1"/>
  <c r="D183" i="5" s="1"/>
  <c r="D120" i="5"/>
  <c r="I116" i="5"/>
  <c r="E44" i="5"/>
  <c r="F43" i="5"/>
  <c r="D184" i="5"/>
  <c r="D178" i="5"/>
  <c r="D145" i="5" s="1"/>
  <c r="I33" i="1"/>
  <c r="J33" i="1" s="1"/>
  <c r="F35" i="1"/>
  <c r="H35" i="1" s="1"/>
  <c r="E36" i="1"/>
  <c r="I34" i="1"/>
  <c r="J34" i="1"/>
  <c r="H43" i="5" l="1"/>
  <c r="I43" i="5" s="1"/>
  <c r="J43" i="5" s="1"/>
  <c r="I42" i="5"/>
  <c r="F20" i="5" s="1"/>
  <c r="D154" i="5" s="1"/>
  <c r="D198" i="5" s="1"/>
  <c r="E45" i="5"/>
  <c r="F44" i="5"/>
  <c r="H44" i="5" s="1"/>
  <c r="J120" i="5"/>
  <c r="J128" i="5" s="1"/>
  <c r="D128" i="5"/>
  <c r="I41" i="5"/>
  <c r="J41" i="5" s="1"/>
  <c r="I40" i="5"/>
  <c r="J40" i="5" s="1"/>
  <c r="D187" i="5"/>
  <c r="I35" i="1"/>
  <c r="J35" i="1" s="1"/>
  <c r="E37" i="1"/>
  <c r="F36" i="1"/>
  <c r="H36" i="1" s="1"/>
  <c r="J42" i="5" l="1"/>
  <c r="F21" i="5" s="1"/>
  <c r="D156" i="5" s="1"/>
  <c r="D199" i="5" s="1"/>
  <c r="D201" i="5" s="1"/>
  <c r="I44" i="5"/>
  <c r="J44" i="5" s="1"/>
  <c r="E46" i="5"/>
  <c r="F45" i="5"/>
  <c r="H45" i="5" s="1"/>
  <c r="E38" i="1"/>
  <c r="F37" i="1"/>
  <c r="H37" i="1" s="1"/>
  <c r="J36" i="1"/>
  <c r="I36" i="1"/>
  <c r="I45" i="5" l="1"/>
  <c r="J45" i="5" s="1"/>
  <c r="F46" i="5"/>
  <c r="H46" i="5" s="1"/>
  <c r="E47" i="5"/>
  <c r="F47" i="5" s="1"/>
  <c r="H47" i="5" s="1"/>
  <c r="E39" i="1"/>
  <c r="F38" i="1"/>
  <c r="H38" i="1" s="1"/>
  <c r="I37" i="1"/>
  <c r="J37" i="1" s="1"/>
  <c r="I47" i="5" l="1"/>
  <c r="J47" i="5" s="1"/>
  <c r="I46" i="5"/>
  <c r="J46" i="5" s="1"/>
  <c r="E40" i="1"/>
  <c r="F39" i="1"/>
  <c r="H39" i="1" s="1"/>
  <c r="I38" i="1"/>
  <c r="J38" i="1"/>
  <c r="I39" i="1" l="1"/>
  <c r="J39" i="1" s="1"/>
  <c r="E41" i="1"/>
  <c r="F40" i="1"/>
  <c r="H40" i="1" s="1"/>
  <c r="I40" i="1" l="1"/>
  <c r="J40" i="1" s="1"/>
  <c r="E42" i="1"/>
  <c r="F41" i="1"/>
  <c r="H41" i="1" s="1"/>
  <c r="I41" i="1" l="1"/>
  <c r="J41" i="1" s="1"/>
  <c r="F42" i="1"/>
  <c r="H42" i="1" s="1"/>
  <c r="E43" i="1"/>
  <c r="F43" i="1" l="1"/>
  <c r="H43" i="1" s="1"/>
  <c r="E44" i="1"/>
  <c r="I42" i="1"/>
  <c r="J42" i="1" s="1"/>
  <c r="E45" i="1" l="1"/>
  <c r="F44" i="1"/>
  <c r="H44" i="1" s="1"/>
  <c r="I43" i="1"/>
  <c r="J43" i="1" s="1"/>
  <c r="I44" i="1" l="1"/>
  <c r="J44" i="1" s="1"/>
  <c r="E46" i="1"/>
  <c r="F46" i="1" s="1"/>
  <c r="H46" i="1" s="1"/>
  <c r="F45" i="1"/>
  <c r="H45" i="1" s="1"/>
  <c r="I46" i="1" l="1"/>
  <c r="J46" i="1"/>
  <c r="I45" i="1"/>
  <c r="J4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Jackie Field</author>
  </authors>
  <commentList>
    <comment ref="F4" authorId="0" shapeId="0" xr:uid="{744EC39C-D6AB-4F18-AD3F-6C8D8C472336}">
      <text>
        <r>
          <rPr>
            <sz val="9"/>
            <color indexed="81"/>
            <rFont val="Tahoma"/>
            <family val="2"/>
          </rPr>
          <t>End of school financial year</t>
        </r>
      </text>
    </comment>
    <comment ref="C5" authorId="0" shapeId="0" xr:uid="{5BDF0446-9347-4376-9BB6-DCB5FADDC9AF}">
      <text>
        <r>
          <rPr>
            <sz val="9"/>
            <color indexed="81"/>
            <rFont val="Tahoma"/>
            <family val="2"/>
          </rPr>
          <t>Term of the contract</t>
        </r>
      </text>
    </comment>
    <comment ref="C6" authorId="0" shapeId="0" xr:uid="{C887CE96-B723-4F23-AB14-F817A2EA2B45}">
      <text>
        <r>
          <rPr>
            <sz val="9"/>
            <color indexed="81"/>
            <rFont val="Tahoma"/>
            <family val="2"/>
          </rPr>
          <t xml:space="preserve">Start date of contract
</t>
        </r>
      </text>
    </comment>
    <comment ref="F6" authorId="0" shapeId="0" xr:uid="{0ABF86F0-4258-4E5C-B198-D4EB5D0C12A2}">
      <text>
        <r>
          <rPr>
            <b/>
            <sz val="9"/>
            <color indexed="81"/>
            <rFont val="Tahoma"/>
            <family val="2"/>
          </rPr>
          <t xml:space="preserve">Calculation: </t>
        </r>
        <r>
          <rPr>
            <sz val="9"/>
            <color indexed="81"/>
            <rFont val="Tahoma"/>
            <family val="2"/>
          </rPr>
          <t>Current year current painting contract liability</t>
        </r>
      </text>
    </comment>
    <comment ref="C7" authorId="0" shapeId="0" xr:uid="{6BF46F8F-EF88-4B3D-B4BC-D82382D232F4}">
      <text>
        <r>
          <rPr>
            <sz val="9"/>
            <color indexed="81"/>
            <rFont val="Tahoma"/>
            <family val="2"/>
          </rPr>
          <t>Annual repayments (excluding any GST).</t>
        </r>
      </text>
    </comment>
    <comment ref="F7" authorId="0" shapeId="0" xr:uid="{0527D03E-CBB5-4F71-8C7D-C5F317B0084E}">
      <text>
        <r>
          <rPr>
            <b/>
            <sz val="9"/>
            <color indexed="81"/>
            <rFont val="Tahoma"/>
            <family val="2"/>
          </rPr>
          <t xml:space="preserve">Calculation: </t>
        </r>
        <r>
          <rPr>
            <sz val="9"/>
            <color indexed="81"/>
            <rFont val="Tahoma"/>
            <family val="2"/>
          </rPr>
          <t>Current year non-current painting contract liability</t>
        </r>
      </text>
    </comment>
    <comment ref="C8" authorId="0" shapeId="0" xr:uid="{EDC20C22-2792-4200-A2E0-D5FCAA308D9B}">
      <text>
        <r>
          <rPr>
            <b/>
            <sz val="9"/>
            <color indexed="81"/>
            <rFont val="Tahoma"/>
            <family val="2"/>
          </rPr>
          <t xml:space="preserve">Calculation: </t>
        </r>
        <r>
          <rPr>
            <sz val="9"/>
            <color indexed="81"/>
            <rFont val="Tahoma"/>
            <family val="2"/>
          </rPr>
          <t>Amount per year x term
Represents total contracted value.</t>
        </r>
      </text>
    </comment>
    <comment ref="B11" authorId="0" shapeId="0" xr:uid="{0EF4CC07-A36C-45A6-9834-B742F0DD3C85}">
      <text>
        <r>
          <rPr>
            <sz val="9"/>
            <color indexed="81"/>
            <rFont val="Tahoma"/>
            <family val="2"/>
          </rPr>
          <t>Year of contract, automatically calculated based on term of contract.</t>
        </r>
      </text>
    </comment>
    <comment ref="C11" authorId="0" shapeId="0" xr:uid="{758C63E2-B821-43D9-8005-CBBBFD202566}">
      <text>
        <r>
          <rPr>
            <sz val="9"/>
            <color indexed="81"/>
            <rFont val="Tahoma"/>
            <family val="2"/>
          </rPr>
          <t>This is extracted from your contract and represents the portion of work completed per year which enables calculation of the cyclical maintenance portion of the contract.</t>
        </r>
      </text>
    </comment>
    <comment ref="D11" authorId="0" shapeId="0" xr:uid="{5362DD21-42E7-46F4-8BEC-7D37AFE100B1}">
      <text>
        <r>
          <rPr>
            <b/>
            <sz val="9"/>
            <color indexed="81"/>
            <rFont val="Tahoma"/>
            <family val="2"/>
          </rPr>
          <t>Calculation:</t>
        </r>
        <r>
          <rPr>
            <sz val="9"/>
            <color indexed="81"/>
            <rFont val="Tahoma"/>
            <family val="2"/>
          </rPr>
          <t xml:space="preserve"> This is the total value of contract / total years.
Normally this is evenly split across the term of the contract but if it is not and there are lump sum payments this can be manually calculated and overwritten.</t>
        </r>
      </text>
    </comment>
    <comment ref="E11" authorId="0" shapeId="0" xr:uid="{14A9FA9E-1B36-40DE-93D6-8CA64F619575}">
      <text>
        <r>
          <rPr>
            <b/>
            <sz val="9"/>
            <color indexed="81"/>
            <rFont val="Tahoma"/>
            <family val="2"/>
          </rPr>
          <t xml:space="preserve">Calculation: </t>
        </r>
        <r>
          <rPr>
            <sz val="9"/>
            <color indexed="81"/>
            <rFont val="Tahoma"/>
            <family val="2"/>
          </rPr>
          <t>Accumulated annual % of work completed - accumulated annual Billing %
Represents the balance owed to the contractor for the CM work completed.</t>
        </r>
      </text>
    </comment>
    <comment ref="B31" authorId="0" shapeId="0" xr:uid="{0AE7CD6D-AB81-4361-84FF-837A8493ED80}">
      <text>
        <r>
          <rPr>
            <sz val="9"/>
            <color indexed="81"/>
            <rFont val="Tahoma"/>
            <family val="2"/>
          </rPr>
          <t>Financial year of contract (aligned to end of school financial year)</t>
        </r>
        <r>
          <rPr>
            <sz val="9"/>
            <color indexed="81"/>
            <rFont val="Tahoma"/>
            <family val="2"/>
          </rPr>
          <t xml:space="preserve">
</t>
        </r>
      </text>
    </comment>
    <comment ref="C31" authorId="0" shapeId="0" xr:uid="{F2F6CBFB-19AE-4B59-9DB7-9FBD2FF9288D}">
      <text>
        <r>
          <rPr>
            <sz val="9"/>
            <color indexed="81"/>
            <rFont val="Tahoma"/>
            <family val="2"/>
          </rPr>
          <t>Amount paid per year to contractor for contract. Generally an even amount per year. This is linked to the annual billing percentage above.</t>
        </r>
      </text>
    </comment>
    <comment ref="D31" authorId="0" shapeId="0" xr:uid="{97E6EB44-986A-4992-A34C-8A889B5B2FBC}">
      <text>
        <r>
          <rPr>
            <sz val="9"/>
            <color indexed="81"/>
            <rFont val="Tahoma"/>
            <family val="2"/>
          </rPr>
          <t>Directly linked to annual percentage of work completed - represents work completed for the year as a portion of the entire contract.</t>
        </r>
      </text>
    </comment>
    <comment ref="E31" authorId="0" shapeId="0" xr:uid="{E8F73CB0-362C-412E-965D-BC62AA834B92}">
      <text>
        <r>
          <rPr>
            <b/>
            <sz val="9"/>
            <color indexed="81"/>
            <rFont val="Tahoma"/>
            <family val="2"/>
          </rPr>
          <t>Calculation:</t>
        </r>
        <r>
          <rPr>
            <sz val="9"/>
            <color indexed="81"/>
            <rFont val="Tahoma"/>
            <family val="2"/>
          </rPr>
          <t xml:space="preserve"> Accumulated total work completed of contract (both cyclical maintenance (CM) and repairs and maintenance (R&amp;M))
</t>
        </r>
      </text>
    </comment>
    <comment ref="F31" authorId="0" shapeId="0" xr:uid="{09ACEEBD-0C4B-41ED-800A-C54215AD9C8B}">
      <text>
        <r>
          <rPr>
            <b/>
            <sz val="9"/>
            <color indexed="81"/>
            <rFont val="Tahoma"/>
            <family val="2"/>
          </rPr>
          <t>Calculation:</t>
        </r>
        <r>
          <rPr>
            <sz val="9"/>
            <color indexed="81"/>
            <rFont val="Tahoma"/>
            <family val="2"/>
          </rPr>
          <t xml:space="preserve">
Accumulated work completed to date x value of contract.
Represents total CM &amp; R&amp;M work completed to date (total balance owed to contractor for work completed)</t>
        </r>
      </text>
    </comment>
    <comment ref="G31" authorId="0" shapeId="0" xr:uid="{73393D92-3EE5-4873-A018-979B52C90752}">
      <text>
        <r>
          <rPr>
            <b/>
            <sz val="9"/>
            <color indexed="81"/>
            <rFont val="Tahoma"/>
            <family val="2"/>
          </rPr>
          <t>Calculation:</t>
        </r>
        <r>
          <rPr>
            <sz val="9"/>
            <color indexed="81"/>
            <rFont val="Tahoma"/>
            <family val="2"/>
          </rPr>
          <t xml:space="preserve"> Accumulation of total annual payments
Total paid to contractor to date.</t>
        </r>
      </text>
    </comment>
    <comment ref="H31" authorId="0" shapeId="0" xr:uid="{E8EBF5BE-D6A8-4F86-89D5-83027EB3E5A7}">
      <text>
        <r>
          <rPr>
            <b/>
            <sz val="9"/>
            <color indexed="81"/>
            <rFont val="Tahoma"/>
            <family val="2"/>
          </rPr>
          <t xml:space="preserve">Calculation: </t>
        </r>
        <r>
          <rPr>
            <sz val="9"/>
            <color indexed="81"/>
            <rFont val="Tahoma"/>
            <family val="2"/>
          </rPr>
          <t xml:space="preserve">Total due to contractor - total paid.
This is the balance owed to the contractor based on the work completed to date.
</t>
        </r>
        <r>
          <rPr>
            <i/>
            <sz val="9"/>
            <color indexed="81"/>
            <rFont val="Tahoma"/>
            <family val="2"/>
          </rPr>
          <t xml:space="preserve">
Note:</t>
        </r>
        <r>
          <rPr>
            <sz val="9"/>
            <color indexed="81"/>
            <rFont val="Tahoma"/>
            <family val="2"/>
          </rPr>
          <t xml:space="preserve"> The amount related to R&amp;M should be coded against property expenditure each year.</t>
        </r>
      </text>
    </comment>
    <comment ref="I31" authorId="0" shapeId="0" xr:uid="{DEAB84D5-D866-408A-9723-04C6176E2851}">
      <text>
        <r>
          <rPr>
            <b/>
            <sz val="9"/>
            <color indexed="81"/>
            <rFont val="Tahoma"/>
            <family val="2"/>
          </rPr>
          <t xml:space="preserve">Calculation: </t>
        </r>
        <r>
          <rPr>
            <sz val="9"/>
            <color indexed="81"/>
            <rFont val="Tahoma"/>
            <family val="2"/>
          </rPr>
          <t>Total due in the next 1 year.</t>
        </r>
      </text>
    </comment>
    <comment ref="J31" authorId="0" shapeId="0" xr:uid="{79B827C8-D2DD-4043-9AAA-4F9748924C97}">
      <text>
        <r>
          <rPr>
            <b/>
            <sz val="9"/>
            <color indexed="81"/>
            <rFont val="Tahoma"/>
            <family val="2"/>
          </rPr>
          <t>Calculation:</t>
        </r>
        <r>
          <rPr>
            <sz val="9"/>
            <color indexed="81"/>
            <rFont val="Tahoma"/>
            <family val="2"/>
          </rPr>
          <t xml:space="preserve"> Total due after 1 year.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Jackie Field</author>
  </authors>
  <commentList>
    <comment ref="C5" authorId="0" shapeId="0" xr:uid="{BEA9264F-0441-4284-96DC-A20F81465CA1}">
      <text>
        <r>
          <rPr>
            <sz val="9"/>
            <color indexed="81"/>
            <rFont val="Tahoma"/>
            <family val="2"/>
          </rPr>
          <t>End of school financial year</t>
        </r>
      </text>
    </comment>
    <comment ref="B7" authorId="0" shapeId="0" xr:uid="{88604E2E-F165-44B6-BF0A-F00E8A7D8716}">
      <text>
        <r>
          <rPr>
            <sz val="9"/>
            <color indexed="81"/>
            <rFont val="Tahoma"/>
            <family val="2"/>
          </rPr>
          <t>This is the name of the project to a level that is separately identifiable such as school block or building.</t>
        </r>
      </text>
    </comment>
    <comment ref="C7" authorId="0" shapeId="0" xr:uid="{85EDB5EB-B03B-403C-A45D-892AB44ECBBC}">
      <text>
        <r>
          <rPr>
            <sz val="9"/>
            <color indexed="81"/>
            <rFont val="Tahoma"/>
            <family val="2"/>
          </rPr>
          <t>This is the last year that the work was completed.</t>
        </r>
      </text>
    </comment>
    <comment ref="D7" authorId="0" shapeId="0" xr:uid="{B060C68F-CE67-4BC6-9276-9508887F399A}">
      <text>
        <r>
          <rPr>
            <sz val="9"/>
            <color indexed="81"/>
            <rFont val="Tahoma"/>
            <family val="2"/>
          </rPr>
          <t>This is when the work is expected to be completed next.</t>
        </r>
      </text>
    </comment>
    <comment ref="E7" authorId="0" shapeId="0" xr:uid="{024AD8B4-8B83-49EB-B317-8EA53B1195E6}">
      <text>
        <r>
          <rPr>
            <b/>
            <sz val="9"/>
            <color indexed="81"/>
            <rFont val="Tahoma"/>
            <family val="2"/>
          </rPr>
          <t>Calculation</t>
        </r>
        <r>
          <rPr>
            <sz val="9"/>
            <color indexed="81"/>
            <rFont val="Tahoma"/>
            <family val="2"/>
          </rPr>
          <t>: Next year expected - Year last completed.
Identifies number of years between the work being completed.</t>
        </r>
      </text>
    </comment>
    <comment ref="F7" authorId="0" shapeId="0" xr:uid="{02760A47-3DD2-444D-9780-9A91E3792D9C}">
      <text>
        <r>
          <rPr>
            <b/>
            <sz val="9"/>
            <color indexed="81"/>
            <rFont val="Tahoma"/>
            <family val="2"/>
          </rPr>
          <t xml:space="preserve">Calculation: </t>
        </r>
        <r>
          <rPr>
            <sz val="9"/>
            <color indexed="81"/>
            <rFont val="Tahoma"/>
            <family val="2"/>
          </rPr>
          <t>Year of calculation - Year last completed.
Number of years between the year of calculation and the year last completed.</t>
        </r>
      </text>
    </comment>
    <comment ref="G7" authorId="0" shapeId="0" xr:uid="{286DB38A-D3D0-498C-A8D9-D604F8D7BE10}">
      <text>
        <r>
          <rPr>
            <sz val="9"/>
            <color indexed="81"/>
            <rFont val="Tahoma"/>
            <family val="2"/>
          </rPr>
          <t>Expected cost based on previous painting contract.</t>
        </r>
      </text>
    </comment>
    <comment ref="H7" authorId="0" shapeId="0" xr:uid="{32E4DC6D-7D8E-4A5A-9F7F-96E2DB2A9E31}">
      <text>
        <r>
          <rPr>
            <b/>
            <sz val="9"/>
            <color indexed="81"/>
            <rFont val="Tahoma"/>
            <family val="2"/>
          </rPr>
          <t>Calculation:</t>
        </r>
        <r>
          <rPr>
            <sz val="9"/>
            <color indexed="81"/>
            <rFont val="Tahoma"/>
            <family val="2"/>
          </rPr>
          <t xml:space="preserve"> Estimated Cost ($) / Cycle (years)
Represents the annual accrual for the cyclical maintenance.</t>
        </r>
      </text>
    </comment>
    <comment ref="I7" authorId="0" shapeId="0" xr:uid="{2CC25856-ACAB-406E-A87C-4F70DFA96945}">
      <text>
        <r>
          <rPr>
            <b/>
            <sz val="9"/>
            <color indexed="81"/>
            <rFont val="Tahoma"/>
            <family val="2"/>
          </rPr>
          <t>Calculation:</t>
        </r>
        <r>
          <rPr>
            <sz val="9"/>
            <color indexed="81"/>
            <rFont val="Tahoma"/>
            <family val="2"/>
          </rPr>
          <t xml:space="preserve"> Annual Cost ($) * Cycle (years)
This represents the total provision to be recognised in the financial accounts for the current year.</t>
        </r>
      </text>
    </comment>
    <comment ref="L8" authorId="0" shapeId="0" xr:uid="{87230E12-609F-4A7E-AC65-FD3801EBF5DF}">
      <text>
        <r>
          <rPr>
            <sz val="9"/>
            <color indexed="81"/>
            <rFont val="Tahoma"/>
            <family val="2"/>
          </rPr>
          <t>This cost is linked to the painting contract liability table and reflects the amount treated as cyclical maintenance from the current contract.</t>
        </r>
      </text>
    </comment>
    <comment ref="L9" authorId="0" shapeId="0" xr:uid="{C2E062C9-F701-4298-A5F7-5DCD210E18C4}">
      <text>
        <r>
          <rPr>
            <sz val="9"/>
            <color indexed="81"/>
            <rFont val="Tahoma"/>
            <family val="2"/>
          </rPr>
          <t>Linked to cycle (years) cell to calculate the number of years to apply inflation for.</t>
        </r>
      </text>
    </comment>
    <comment ref="L10" authorId="0" shapeId="0" xr:uid="{C1B78305-14DB-4F64-AC86-6908C806A07C}">
      <text>
        <r>
          <rPr>
            <b/>
            <sz val="9"/>
            <color indexed="81"/>
            <rFont val="Tahoma"/>
            <family val="2"/>
          </rPr>
          <t xml:space="preserve">Calculation: </t>
        </r>
        <r>
          <rPr>
            <sz val="9"/>
            <color indexed="81"/>
            <rFont val="Tahoma"/>
            <family val="2"/>
          </rPr>
          <t>Takes the annual average inflation rate and calculates this impact of the years until the next repaint.</t>
        </r>
      </text>
    </comment>
    <comment ref="N10" authorId="0" shapeId="0" xr:uid="{C8BB61CA-B24B-4973-B0F2-044F0489ED24}">
      <text>
        <r>
          <rPr>
            <sz val="9"/>
            <color indexed="81"/>
            <rFont val="Tahoma"/>
            <family val="2"/>
          </rPr>
          <t>Average inflation can be obtained from RBNZ website here:
https://www.rbnz.govt.nz/monetary-policy/inflation-calculator</t>
        </r>
      </text>
    </comment>
    <comment ref="L11" authorId="0" shapeId="0" xr:uid="{A2042491-677A-4EA1-94BF-6A3C6EFEC598}">
      <text>
        <r>
          <rPr>
            <b/>
            <sz val="9"/>
            <color indexed="81"/>
            <rFont val="Tahoma"/>
            <family val="2"/>
          </rPr>
          <t>Calculation:</t>
        </r>
        <r>
          <rPr>
            <sz val="9"/>
            <color indexed="81"/>
            <rFont val="Tahoma"/>
            <family val="2"/>
          </rPr>
          <t xml:space="preserve"> Estimated Cost of last repaint adjusted for inflation
This calculation takes the estimated cost as at current time and projects the cost in the future using the inflation rate.</t>
        </r>
      </text>
    </comment>
    <comment ref="B29" authorId="0" shapeId="0" xr:uid="{39ED278F-16BF-4560-8C48-0EE95ADC5EE2}">
      <text>
        <r>
          <rPr>
            <sz val="9"/>
            <color indexed="81"/>
            <rFont val="Tahoma"/>
            <family val="2"/>
          </rPr>
          <t>This cell is linked to above, if it does not align you can overwrite these cells.</t>
        </r>
      </text>
    </comment>
    <comment ref="C29" authorId="0" shapeId="0" xr:uid="{CF2EC924-BAE9-478B-98AF-5CF8A8EE38F1}">
      <text>
        <r>
          <rPr>
            <b/>
            <sz val="9"/>
            <color indexed="81"/>
            <rFont val="Tahoma"/>
            <family val="2"/>
          </rPr>
          <t xml:space="preserve">Calculation: </t>
        </r>
        <r>
          <rPr>
            <sz val="9"/>
            <color indexed="81"/>
            <rFont val="Tahoma"/>
            <family val="2"/>
          </rPr>
          <t>Refers to table above and reviews the year next expected to determine if it will occur in the next 12 months or not.</t>
        </r>
      </text>
    </comment>
    <comment ref="E29" authorId="0" shapeId="0" xr:uid="{8D532A99-9606-4D63-9BAC-E576C2BDE85C}">
      <text>
        <r>
          <rPr>
            <b/>
            <sz val="9"/>
            <color indexed="81"/>
            <rFont val="Tahoma"/>
            <family val="2"/>
          </rPr>
          <t>Calculation:</t>
        </r>
        <r>
          <rPr>
            <sz val="9"/>
            <color indexed="81"/>
            <rFont val="Tahoma"/>
            <family val="2"/>
          </rPr>
          <t xml:space="preserve"> Refers to the table above and totals the amount due after 12 months.
</t>
        </r>
      </text>
    </comment>
  </commentList>
</comments>
</file>

<file path=xl/sharedStrings.xml><?xml version="1.0" encoding="utf-8"?>
<sst xmlns="http://schemas.openxmlformats.org/spreadsheetml/2006/main" count="217" uniqueCount="123">
  <si>
    <t>Calculation of Painting Contract Liability</t>
  </si>
  <si>
    <t>All heading cells contain explanatory notes please hover over the cell to show the relevant note, or alternatively to show all notes go to Review: Notes: Show all notes</t>
  </si>
  <si>
    <t>Painting contract terms</t>
  </si>
  <si>
    <t>Year of calculation</t>
  </si>
  <si>
    <t xml:space="preserve">Term </t>
  </si>
  <si>
    <t>Commencement</t>
  </si>
  <si>
    <t>Current Liability</t>
  </si>
  <si>
    <t>Amount per year</t>
  </si>
  <si>
    <t>Non-Current Liability</t>
  </si>
  <si>
    <t>Value</t>
  </si>
  <si>
    <t>Table of Work and Billing (from contract)</t>
  </si>
  <si>
    <t>Year</t>
  </si>
  <si>
    <t>Annual Percentage of Work Completed</t>
  </si>
  <si>
    <t>Annual Billing Percentage</t>
  </si>
  <si>
    <t>Balance Due to Contractor (%)</t>
  </si>
  <si>
    <t>Total</t>
  </si>
  <si>
    <t>Calculation of annual painting contract liability</t>
  </si>
  <si>
    <t>Split</t>
  </si>
  <si>
    <t>Total annual payments ($)</t>
  </si>
  <si>
    <t>Annual Work</t>
  </si>
  <si>
    <t>Total Due to Contractor (%)</t>
  </si>
  <si>
    <t>Total Due to Contractor ($)</t>
  </si>
  <si>
    <t>Paid ($)</t>
  </si>
  <si>
    <t>Total Liability @ 31 December ($)</t>
  </si>
  <si>
    <t>Current ($) [Due within 1 year]</t>
  </si>
  <si>
    <t>Non-Current ($) [Due after 1 year]</t>
  </si>
  <si>
    <t>Calculation of Painting Contract Cyclical Maintenance Provision</t>
  </si>
  <si>
    <t>Cyclical maintenance project</t>
  </si>
  <si>
    <t>Year last completed</t>
  </si>
  <si>
    <t>Year next expected</t>
  </si>
  <si>
    <t>Cycle (years)</t>
  </si>
  <si>
    <t>Years since last completed</t>
  </si>
  <si>
    <t>Estimated cost ($)</t>
  </si>
  <si>
    <t>Estimated Annual cost ($)</t>
  </si>
  <si>
    <t>Cyclical Maintenance Provision ($)</t>
  </si>
  <si>
    <t>Update of estimated cost (uses prior contract for estimate and adjusts for inflation)</t>
  </si>
  <si>
    <t>Estimated cost last repaint</t>
  </si>
  <si>
    <t>Years until next repaint</t>
  </si>
  <si>
    <t>Inflation adjustments per contract</t>
  </si>
  <si>
    <t>Assume</t>
  </si>
  <si>
    <t>per year</t>
  </si>
  <si>
    <t>Estimated current cost</t>
  </si>
  <si>
    <t>Due after one year</t>
  </si>
  <si>
    <t>Due within one year</t>
  </si>
  <si>
    <t>$</t>
  </si>
  <si>
    <t>Actual</t>
  </si>
  <si>
    <t>Budget (Unaudited)</t>
  </si>
  <si>
    <t>19. Painting Contract Liability</t>
  </si>
  <si>
    <t>Cyclical Maintenance - Term</t>
  </si>
  <si>
    <t>Cyclical Maintenance - Current</t>
  </si>
  <si>
    <t>Provision at the End of the Year</t>
  </si>
  <si>
    <t xml:space="preserve">Use of the Provision During the Year </t>
  </si>
  <si>
    <t>Increase/ (decrease) to the Provision During the Year</t>
  </si>
  <si>
    <t>Provision at the Start of the Year</t>
  </si>
  <si>
    <t>18. Provision for Cyclical Maintenance</t>
  </si>
  <si>
    <t>Employee Benefits - Salaries</t>
  </si>
  <si>
    <t>Security</t>
  </si>
  <si>
    <t>Use of Land and Buildings</t>
  </si>
  <si>
    <t>Repairs and Maintenance</t>
  </si>
  <si>
    <t>Painting Repairs &amp; Maintenance</t>
  </si>
  <si>
    <t>Heat, Light and Water</t>
  </si>
  <si>
    <t>Grounds</t>
  </si>
  <si>
    <t>Cyclical Maintenance Provision</t>
  </si>
  <si>
    <t>Consultancy and Contract Services</t>
  </si>
  <si>
    <t>Caretaking and Cleaning Consumables</t>
  </si>
  <si>
    <t>8. Property</t>
  </si>
  <si>
    <t>For the year ended 31 December 2021</t>
  </si>
  <si>
    <t>Notes to the Financial Statements</t>
  </si>
  <si>
    <t>Kiwi Park School</t>
  </si>
  <si>
    <t>Provision for Cyclical Maintenance</t>
  </si>
  <si>
    <t>Painting Contract Liability</t>
  </si>
  <si>
    <t>Non-Current Liabilities</t>
  </si>
  <si>
    <t xml:space="preserve">Painting Contract Liability </t>
  </si>
  <si>
    <t>Current Liabilities</t>
  </si>
  <si>
    <t>Notes</t>
  </si>
  <si>
    <t>As at 31 December 2021</t>
  </si>
  <si>
    <t>Statement of Financial Position</t>
  </si>
  <si>
    <t>Property</t>
  </si>
  <si>
    <t>Expenses</t>
  </si>
  <si>
    <t>Statement of Comprehensive Revenue and Expenditure</t>
  </si>
  <si>
    <t>Below is an extraction from the Kiwi Park School Board accounts after the above journals have been posted.</t>
  </si>
  <si>
    <r>
      <rPr>
        <b/>
        <sz val="11"/>
        <color theme="1"/>
        <rFont val="Calibri"/>
        <family val="2"/>
        <scheme val="minor"/>
      </rPr>
      <t>Narrative</t>
    </r>
    <r>
      <rPr>
        <sz val="11"/>
        <color theme="1"/>
        <rFont val="Calibri"/>
        <family val="2"/>
        <scheme val="minor"/>
      </rPr>
      <t>:  Journal to recognise the annual charge for cyclical maintenance.</t>
    </r>
  </si>
  <si>
    <t>Provision for cyclical maintenance (liability)</t>
  </si>
  <si>
    <t>Credit</t>
  </si>
  <si>
    <t>Cyclical maintenance (property expense)</t>
  </si>
  <si>
    <t>Debit</t>
  </si>
  <si>
    <t>Journal Entry #3</t>
  </si>
  <si>
    <t>Movement</t>
  </si>
  <si>
    <t>Prior Year</t>
  </si>
  <si>
    <t>Current Year</t>
  </si>
  <si>
    <t>Full repaint of all buildings</t>
  </si>
  <si>
    <t>Provision ($)</t>
  </si>
  <si>
    <t>Annual cost ($)</t>
  </si>
  <si>
    <t>&lt;--- Based on 3-year average inflation</t>
  </si>
  <si>
    <t>Years till next repaint</t>
  </si>
  <si>
    <t>Update of estimated cost</t>
  </si>
  <si>
    <t>You obtain the cost of the last repaint from the existing painting contract. Because this price is set eight years prior to the next time the paint job will be completed, and the contract will be resigned this will need to be adjusted for price increases. This could be adjusted through an inflation adjustment OR you could request an estimate of cost from Schedule Maintenance Services Ltd (the contractor) for what it will cost in future. Note: If you obtain the cost from the contractor you will need to keep this as evidence.</t>
  </si>
  <si>
    <t>Painting Contract - Cyclical Maintenance Provision</t>
  </si>
  <si>
    <r>
      <rPr>
        <b/>
        <sz val="11"/>
        <color theme="1"/>
        <rFont val="Calibri"/>
        <family val="2"/>
        <scheme val="minor"/>
      </rPr>
      <t>Narrative</t>
    </r>
    <r>
      <rPr>
        <sz val="11"/>
        <color theme="1"/>
        <rFont val="Calibri"/>
        <family val="2"/>
        <scheme val="minor"/>
      </rPr>
      <t>:  To recognise the annual maintenance work completed by the painting contractor. (Annual % of work completed * Annual Value of Contract)</t>
    </r>
  </si>
  <si>
    <t>Painting Repairs and Maintenance (Property Expense)</t>
  </si>
  <si>
    <t>Journal Entry #2</t>
  </si>
  <si>
    <t>Reduction in painting contract liability</t>
  </si>
  <si>
    <t>Total payment to contractor</t>
  </si>
  <si>
    <t>Total maintenance work completed</t>
  </si>
  <si>
    <t>Annual Work Completed %</t>
  </si>
  <si>
    <t>Total Value of Contract</t>
  </si>
  <si>
    <t>Calculation of painting repairs and maintenance during the year</t>
  </si>
  <si>
    <t>Note this journal will be posted 12x throughout the year.</t>
  </si>
  <si>
    <r>
      <rPr>
        <b/>
        <sz val="11"/>
        <color theme="1"/>
        <rFont val="Calibri"/>
        <family val="2"/>
        <scheme val="minor"/>
      </rPr>
      <t>Narrative</t>
    </r>
    <r>
      <rPr>
        <sz val="11"/>
        <color theme="1"/>
        <rFont val="Calibri"/>
        <family val="2"/>
        <scheme val="minor"/>
      </rPr>
      <t>:  Journal to recognise the monthly payment to the painting contractor for the painting contract.</t>
    </r>
  </si>
  <si>
    <t>Bank</t>
  </si>
  <si>
    <t>Journal Entry #1</t>
  </si>
  <si>
    <t>Total Liability @ 31 December</t>
  </si>
  <si>
    <t>Paid</t>
  </si>
  <si>
    <t>Total Due to PMS $</t>
  </si>
  <si>
    <t>Total Due to PMS %</t>
  </si>
  <si>
    <t>Balance Due to Contractor</t>
  </si>
  <si>
    <t>Amount per Year</t>
  </si>
  <si>
    <t xml:space="preserve">EXAMPLE: Calculation of painting contract liability and cyclical maintenance provision </t>
  </si>
  <si>
    <r>
      <rPr>
        <b/>
        <u/>
        <sz val="11"/>
        <color theme="1"/>
        <rFont val="Calibri"/>
        <family val="2"/>
        <scheme val="minor"/>
      </rPr>
      <t xml:space="preserve">Situation
</t>
    </r>
    <r>
      <rPr>
        <sz val="11"/>
        <color theme="1"/>
        <rFont val="Calibri"/>
        <family val="2"/>
        <scheme val="minor"/>
      </rPr>
      <t xml:space="preserve">In 2017 the Kiwi Park School Board signed an agreement with Scheduled Maintenance Services Ltd (the contractor) for an agreed programme of work covering an eight-year period. The programme provides for an interior and exterior repaint of the Ministry-owned buildings in 2019, with regular maintenance in subsequent years. 
Both a contract liability for work completed but not yet paid for and a provision for cyclical maintenance to cover future work to be completed will need to be calculated and recorded.
From review of the contract, the first year of the contract, 2019, is the full repaint. This represents the cyclical maintenance portion of the contract. The remainder of the contracted years relates to repairs and maintenance work on the school buildings to prolong the life of the paint job and see it through until the next repaint.
The painter had visited during the year and completed general paint maintenance work to prolong the life of the paint job, so a portion of the amount paid as part of the annual fee actually relates to general maintenance and not the repayment of cyclical maintenance. </t>
    </r>
  </si>
  <si>
    <t>Painting Expense</t>
  </si>
  <si>
    <t xml:space="preserve">The current cyclical maintenance provision is reversed against this cost now that the work has been completed. The balance of painting at the end of the year would only include the annual provision for cyclical maintenance and any difference in the actual cost of painting in 2019 and the cyclical maintenance provision at that date. The total provision in the accounts at the end of 2018 was $75,000. The following journal reversing cyclical maintenance provision from end of 2018 was entered. </t>
  </si>
  <si>
    <r>
      <t>Narrative</t>
    </r>
    <r>
      <rPr>
        <sz val="11"/>
        <color rgb="FF000000"/>
        <rFont val="Calibri"/>
        <family val="2"/>
        <scheme val="minor"/>
      </rPr>
      <t>: Journal to reverse cyclical maintenance provision against cyclical maintenance painting work completed during the year.</t>
    </r>
  </si>
  <si>
    <r>
      <rPr>
        <b/>
        <sz val="11"/>
        <color theme="1"/>
        <rFont val="Calibri"/>
        <family val="2"/>
        <scheme val="minor"/>
      </rPr>
      <t>Note</t>
    </r>
    <r>
      <rPr>
        <sz val="11"/>
        <color theme="1"/>
        <rFont val="Calibri"/>
        <family val="2"/>
        <scheme val="minor"/>
      </rPr>
      <t>: When the paint job was completed in 2019, to record the cost of work completed, the following journal was entered.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</si>
</sst>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44" formatCode="_-&quot;$&quot;* #,##0.00_-;\-&quot;$&quot;* #,##0.00_-;_-&quot;$&quot;* &quot;-&quot;??_-;_-@_-"/>
    <numFmt numFmtId="43" formatCode="_-* #,##0.00_-;\-* #,##0.00_-;_-* &quot;-&quot;??_-;_-@_-"/>
    <numFmt numFmtId="164" formatCode="#\ &quot;years&quot;"/>
    <numFmt numFmtId="165" formatCode="_-* #,##0_-;\-* #,##0_-;_-* &quot;-&quot;??_-;_-@_-"/>
    <numFmt numFmtId="166" formatCode="0.0000"/>
    <numFmt numFmtId="167" formatCode="0.0%"/>
    <numFmt numFmtId="168" formatCode="_(* #,##0_);_(* \(#,##0\);_(* &quot;-&quot;??_);_-@_-"/>
    <numFmt numFmtId="169" formatCode="#&quot;. Painting Contract Liability&quot;"/>
    <numFmt numFmtId="170" formatCode="#&quot;. Provision for Cyclical Maintenance&quot;"/>
    <numFmt numFmtId="171" formatCode="#&quot;. Property&quot;"/>
    <numFmt numFmtId="172" formatCode="_-&quot;$&quot;* #,##0_-;\-&quot;$&quot;* #,##0_-;_-&quot;$&quot;* &quot;-&quot;??_-;_-@_-"/>
  </numFmts>
  <fonts count="32" x14ac:knownFonts="1">
    <font>
      <sz val="11"/>
      <color theme="1"/>
      <name val="Calibri"/>
      <family val="2"/>
      <scheme val="minor"/>
    </font>
    <font>
      <sz val="11"/>
      <color theme="1"/>
      <name val="Calibri"/>
      <family val="2"/>
      <scheme val="minor"/>
    </font>
    <font>
      <sz val="11"/>
      <color rgb="FF3F3F76"/>
      <name val="Calibri"/>
      <family val="2"/>
      <scheme val="minor"/>
    </font>
    <font>
      <b/>
      <sz val="11"/>
      <color rgb="FFFA7D00"/>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i/>
      <sz val="11"/>
      <color theme="1"/>
      <name val="Calibri"/>
      <family val="2"/>
      <scheme val="minor"/>
    </font>
    <font>
      <b/>
      <sz val="11"/>
      <name val="Calibri"/>
      <family val="2"/>
      <scheme val="minor"/>
    </font>
    <font>
      <b/>
      <sz val="12"/>
      <name val="Calibri"/>
      <family val="2"/>
      <scheme val="minor"/>
    </font>
    <font>
      <sz val="12"/>
      <color theme="1"/>
      <name val="Calibri"/>
      <family val="2"/>
      <scheme val="minor"/>
    </font>
    <font>
      <b/>
      <sz val="12"/>
      <color rgb="FFFF0000"/>
      <name val="Calibri"/>
      <family val="2"/>
      <scheme val="minor"/>
    </font>
    <font>
      <sz val="12"/>
      <name val="Calibri"/>
      <family val="2"/>
      <scheme val="minor"/>
    </font>
    <font>
      <sz val="10"/>
      <name val="Calibri"/>
      <family val="2"/>
      <scheme val="minor"/>
    </font>
    <font>
      <sz val="11"/>
      <name val="Calibri"/>
      <family val="2"/>
      <scheme val="minor"/>
    </font>
    <font>
      <sz val="9"/>
      <color indexed="81"/>
      <name val="Tahoma"/>
      <family val="2"/>
    </font>
    <font>
      <b/>
      <sz val="9"/>
      <color indexed="81"/>
      <name val="Tahoma"/>
      <family val="2"/>
    </font>
    <font>
      <i/>
      <sz val="9"/>
      <color indexed="81"/>
      <name val="Tahoma"/>
      <family val="2"/>
    </font>
    <font>
      <sz val="11"/>
      <color rgb="FFFF0000"/>
      <name val="Calibri"/>
      <family val="2"/>
      <scheme val="minor"/>
    </font>
    <font>
      <sz val="10"/>
      <name val="Arial"/>
      <family val="2"/>
    </font>
    <font>
      <b/>
      <sz val="10"/>
      <name val="Arial"/>
      <family val="2"/>
    </font>
    <font>
      <b/>
      <sz val="12"/>
      <color theme="1"/>
      <name val="Calibri"/>
      <family val="2"/>
      <scheme val="minor"/>
    </font>
    <font>
      <b/>
      <sz val="11"/>
      <color rgb="FFFF0000"/>
      <name val="Calibri"/>
      <family val="2"/>
      <scheme val="minor"/>
    </font>
    <font>
      <sz val="10"/>
      <color theme="1"/>
      <name val="Arial"/>
      <family val="2"/>
    </font>
    <font>
      <sz val="12"/>
      <name val="Arial"/>
      <family val="2"/>
    </font>
    <font>
      <b/>
      <i/>
      <sz val="11"/>
      <color theme="1"/>
      <name val="Calibri"/>
      <family val="2"/>
      <scheme val="minor"/>
    </font>
    <font>
      <b/>
      <u/>
      <sz val="11"/>
      <color theme="1"/>
      <name val="Calibri"/>
      <family val="2"/>
      <scheme val="minor"/>
    </font>
    <font>
      <u/>
      <sz val="11"/>
      <color theme="1"/>
      <name val="Calibri"/>
      <family val="2"/>
      <scheme val="minor"/>
    </font>
    <font>
      <b/>
      <u/>
      <sz val="16"/>
      <color theme="1"/>
      <name val="Calibri"/>
      <family val="2"/>
      <scheme val="minor"/>
    </font>
    <font>
      <b/>
      <sz val="11"/>
      <color rgb="FF000000"/>
      <name val="Calibri"/>
      <family val="2"/>
      <scheme val="minor"/>
    </font>
    <font>
      <sz val="11"/>
      <color rgb="FF000000"/>
      <name val="Calibri"/>
      <family val="2"/>
      <scheme val="minor"/>
    </font>
  </fonts>
  <fills count="11">
    <fill>
      <patternFill patternType="none"/>
    </fill>
    <fill>
      <patternFill patternType="gray125"/>
    </fill>
    <fill>
      <patternFill patternType="solid">
        <fgColor rgb="FFFFCC99"/>
      </patternFill>
    </fill>
    <fill>
      <patternFill patternType="solid">
        <fgColor rgb="FFF2F2F2"/>
      </patternFill>
    </fill>
    <fill>
      <patternFill patternType="solid">
        <fgColor theme="5" tint="0.79998168889431442"/>
        <bgColor indexed="65"/>
      </patternFill>
    </fill>
    <fill>
      <patternFill patternType="solid">
        <fgColor theme="0" tint="-0.249977111117893"/>
        <bgColor indexed="64"/>
      </patternFill>
    </fill>
    <fill>
      <patternFill patternType="solid">
        <fgColor theme="1" tint="4.9989318521683403E-2"/>
        <bgColor indexed="64"/>
      </patternFill>
    </fill>
    <fill>
      <patternFill patternType="solid">
        <fgColor theme="0" tint="-0.34998626667073579"/>
        <bgColor indexed="64"/>
      </patternFill>
    </fill>
    <fill>
      <patternFill patternType="solid">
        <fgColor theme="1"/>
        <bgColor indexed="64"/>
      </patternFill>
    </fill>
    <fill>
      <patternFill patternType="solid">
        <fgColor rgb="FFFFFF00"/>
        <bgColor indexed="64"/>
      </patternFill>
    </fill>
    <fill>
      <patternFill patternType="solid">
        <fgColor theme="0"/>
        <bgColor indexed="64"/>
      </patternFill>
    </fill>
  </fills>
  <borders count="46">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rgb="FF7F7F7F"/>
      </left>
      <right style="medium">
        <color indexed="64"/>
      </right>
      <top style="medium">
        <color indexed="64"/>
      </top>
      <bottom style="thin">
        <color rgb="FF7F7F7F"/>
      </bottom>
      <diagonal/>
    </border>
    <border>
      <left style="medium">
        <color indexed="64"/>
      </left>
      <right/>
      <top style="thin">
        <color indexed="64"/>
      </top>
      <bottom/>
      <diagonal/>
    </border>
    <border>
      <left style="thin">
        <color rgb="FF7F7F7F"/>
      </left>
      <right style="medium">
        <color indexed="64"/>
      </right>
      <top style="thin">
        <color indexed="64"/>
      </top>
      <bottom style="thin">
        <color rgb="FF7F7F7F"/>
      </bottom>
      <diagonal/>
    </border>
    <border>
      <left style="medium">
        <color indexed="64"/>
      </left>
      <right/>
      <top/>
      <bottom/>
      <diagonal/>
    </border>
    <border>
      <left/>
      <right style="medium">
        <color indexed="64"/>
      </right>
      <top/>
      <bottom/>
      <diagonal/>
    </border>
    <border>
      <left style="thin">
        <color rgb="FF7F7F7F"/>
      </left>
      <right style="medium">
        <color indexed="64"/>
      </right>
      <top style="thin">
        <color rgb="FF7F7F7F"/>
      </top>
      <bottom style="thin">
        <color rgb="FF7F7F7F"/>
      </bottom>
      <diagonal/>
    </border>
    <border>
      <left style="medium">
        <color indexed="64"/>
      </left>
      <right/>
      <top/>
      <bottom style="medium">
        <color indexed="64"/>
      </bottom>
      <diagonal/>
    </border>
    <border>
      <left style="thin">
        <color rgb="FF7F7F7F"/>
      </left>
      <right style="medium">
        <color indexed="64"/>
      </right>
      <top style="thin">
        <color rgb="FF7F7F7F"/>
      </top>
      <bottom style="medium">
        <color indexed="64"/>
      </bottom>
      <diagonal/>
    </border>
    <border>
      <left/>
      <right/>
      <top style="medium">
        <color indexed="64"/>
      </top>
      <bottom style="thin">
        <color indexed="64"/>
      </bottom>
      <diagonal/>
    </border>
    <border>
      <left style="thin">
        <color rgb="FF7F7F7F"/>
      </left>
      <right style="thin">
        <color rgb="FF7F7F7F"/>
      </right>
      <top style="thin">
        <color rgb="FF7F7F7F"/>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rgb="FF7F7F7F"/>
      </right>
      <top style="thin">
        <color rgb="FF7F7F7F"/>
      </top>
      <bottom style="thin">
        <color rgb="FF7F7F7F"/>
      </bottom>
      <diagonal/>
    </border>
    <border>
      <left/>
      <right style="thin">
        <color rgb="FF7F7F7F"/>
      </right>
      <top style="thin">
        <color rgb="FF7F7F7F"/>
      </top>
      <bottom/>
      <diagonal/>
    </border>
    <border>
      <left style="thin">
        <color rgb="FF7F7F7F"/>
      </left>
      <right style="thin">
        <color rgb="FF7F7F7F"/>
      </right>
      <top style="thin">
        <color rgb="FF7F7F7F"/>
      </top>
      <bottom/>
      <diagonal/>
    </border>
    <border>
      <left style="thin">
        <color rgb="FF7F7F7F"/>
      </left>
      <right style="thin">
        <color rgb="FF7F7F7F"/>
      </right>
      <top style="thin">
        <color indexed="64"/>
      </top>
      <bottom style="thin">
        <color indexed="64"/>
      </bottom>
      <diagonal/>
    </border>
    <border>
      <left style="thin">
        <color indexed="64"/>
      </left>
      <right/>
      <top/>
      <bottom style="thin">
        <color indexed="64"/>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
      <left/>
      <right style="thick">
        <color rgb="FFFF0000"/>
      </right>
      <top style="thick">
        <color rgb="FFFF0000"/>
      </top>
      <bottom style="thick">
        <color rgb="FFFF0000"/>
      </bottom>
      <diagonal/>
    </border>
    <border>
      <left/>
      <right/>
      <top style="thick">
        <color rgb="FFFF0000"/>
      </top>
      <bottom style="thick">
        <color rgb="FFFF0000"/>
      </bottom>
      <diagonal/>
    </border>
    <border>
      <left style="thick">
        <color rgb="FFFF0000"/>
      </left>
      <right/>
      <top style="thick">
        <color rgb="FFFF0000"/>
      </top>
      <bottom style="thick">
        <color rgb="FFFF0000"/>
      </bottom>
      <diagonal/>
    </border>
    <border>
      <left/>
      <right/>
      <top/>
      <bottom style="medium">
        <color indexed="64"/>
      </bottom>
      <diagonal/>
    </border>
    <border>
      <left/>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thin">
        <color rgb="FFB2B2B2"/>
      </left>
      <right style="medium">
        <color indexed="64"/>
      </right>
      <top style="thin">
        <color rgb="FFB2B2B2"/>
      </top>
      <bottom style="medium">
        <color indexed="64"/>
      </bottom>
      <diagonal/>
    </border>
    <border>
      <left style="thin">
        <color rgb="FFB2B2B2"/>
      </left>
      <right style="medium">
        <color indexed="64"/>
      </right>
      <top style="thin">
        <color rgb="FFB2B2B2"/>
      </top>
      <bottom style="thin">
        <color rgb="FFB2B2B2"/>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0" fontId="2" fillId="2" borderId="1" applyNumberFormat="0" applyAlignment="0" applyProtection="0"/>
    <xf numFmtId="0" fontId="3" fillId="3" borderId="1" applyNumberFormat="0" applyAlignment="0" applyProtection="0"/>
    <xf numFmtId="0" fontId="1" fillId="4" borderId="0" applyNumberFormat="0" applyBorder="0" applyAlignment="0" applyProtection="0"/>
    <xf numFmtId="44" fontId="1" fillId="0" borderId="0" applyFont="0" applyFill="0" applyBorder="0" applyAlignment="0" applyProtection="0"/>
  </cellStyleXfs>
  <cellXfs count="198">
    <xf numFmtId="0" fontId="0" fillId="0" borderId="0" xfId="0"/>
    <xf numFmtId="0" fontId="7" fillId="0" borderId="0" xfId="0" applyFont="1"/>
    <xf numFmtId="0" fontId="8" fillId="0" borderId="0" xfId="0" applyFont="1"/>
    <xf numFmtId="0" fontId="5" fillId="5" borderId="3" xfId="0" applyFont="1" applyFill="1" applyBorder="1"/>
    <xf numFmtId="0" fontId="0" fillId="5" borderId="4" xfId="0" applyFill="1" applyBorder="1"/>
    <xf numFmtId="0" fontId="5" fillId="0" borderId="5" xfId="0" applyFont="1" applyBorder="1"/>
    <xf numFmtId="0" fontId="2" fillId="2" borderId="6" xfId="2" applyBorder="1"/>
    <xf numFmtId="0" fontId="9" fillId="0" borderId="7" xfId="0" applyFont="1" applyBorder="1"/>
    <xf numFmtId="164" fontId="2" fillId="2" borderId="8" xfId="2" applyNumberFormat="1" applyBorder="1" applyAlignment="1">
      <alignment horizontal="right"/>
    </xf>
    <xf numFmtId="0" fontId="0" fillId="0" borderId="9" xfId="0" applyBorder="1"/>
    <xf numFmtId="0" fontId="0" fillId="0" borderId="10" xfId="0" applyBorder="1"/>
    <xf numFmtId="0" fontId="9" fillId="0" borderId="9" xfId="0" applyFont="1" applyBorder="1"/>
    <xf numFmtId="14" fontId="2" fillId="2" borderId="11" xfId="2" applyNumberFormat="1" applyBorder="1" applyAlignment="1">
      <alignment horizontal="right"/>
    </xf>
    <xf numFmtId="0" fontId="5" fillId="0" borderId="9" xfId="0" applyFont="1" applyBorder="1"/>
    <xf numFmtId="165" fontId="3" fillId="3" borderId="11" xfId="1" applyNumberFormat="1" applyFont="1" applyFill="1" applyBorder="1"/>
    <xf numFmtId="6" fontId="2" fillId="2" borderId="11" xfId="2" applyNumberFormat="1" applyBorder="1" applyAlignment="1" applyProtection="1">
      <alignment horizontal="right"/>
      <protection locked="0"/>
    </xf>
    <xf numFmtId="0" fontId="5" fillId="0" borderId="12" xfId="0" applyFont="1" applyBorder="1"/>
    <xf numFmtId="165" fontId="3" fillId="3" borderId="13" xfId="1" applyNumberFormat="1" applyFont="1" applyFill="1" applyBorder="1"/>
    <xf numFmtId="0" fontId="9" fillId="0" borderId="12" xfId="0" applyFont="1" applyBorder="1"/>
    <xf numFmtId="6" fontId="3" fillId="3" borderId="13" xfId="3" applyNumberFormat="1" applyBorder="1" applyAlignment="1">
      <alignment horizontal="right"/>
    </xf>
    <xf numFmtId="165" fontId="0" fillId="0" borderId="0" xfId="0" applyNumberFormat="1"/>
    <xf numFmtId="0" fontId="10" fillId="0" borderId="0" xfId="0" applyFont="1"/>
    <xf numFmtId="165" fontId="10" fillId="0" borderId="0" xfId="1" applyNumberFormat="1" applyFont="1" applyAlignment="1">
      <alignment horizontal="right"/>
    </xf>
    <xf numFmtId="0" fontId="0" fillId="5" borderId="14" xfId="0" applyFill="1" applyBorder="1"/>
    <xf numFmtId="0" fontId="4" fillId="6" borderId="9" xfId="0" applyFont="1" applyFill="1" applyBorder="1" applyAlignment="1">
      <alignment horizontal="center" vertical="center"/>
    </xf>
    <xf numFmtId="0" fontId="4" fillId="6" borderId="0" xfId="0" applyFont="1" applyFill="1" applyAlignment="1">
      <alignment horizontal="center" vertical="center" wrapText="1"/>
    </xf>
    <xf numFmtId="0" fontId="4" fillId="6" borderId="10" xfId="0" applyFont="1" applyFill="1" applyBorder="1" applyAlignment="1">
      <alignment horizontal="center" vertical="center" wrapText="1"/>
    </xf>
    <xf numFmtId="0" fontId="5" fillId="0" borderId="9" xfId="0" applyFont="1" applyBorder="1" applyAlignment="1">
      <alignment horizontal="center"/>
    </xf>
    <xf numFmtId="10" fontId="2" fillId="2" borderId="1" xfId="2" applyNumberFormat="1" applyAlignment="1">
      <alignment horizontal="right"/>
    </xf>
    <xf numFmtId="10" fontId="2" fillId="2" borderId="1" xfId="2" applyNumberFormat="1" applyAlignment="1"/>
    <xf numFmtId="9" fontId="3" fillId="3" borderId="11" xfId="3" applyNumberFormat="1" applyBorder="1" applyAlignment="1">
      <alignment horizontal="right"/>
    </xf>
    <xf numFmtId="0" fontId="5" fillId="0" borderId="12" xfId="0" applyFont="1" applyBorder="1" applyAlignment="1">
      <alignment horizontal="center"/>
    </xf>
    <xf numFmtId="10" fontId="3" fillId="3" borderId="15" xfId="3" applyNumberFormat="1" applyBorder="1" applyAlignment="1">
      <alignment horizontal="right"/>
    </xf>
    <xf numFmtId="0" fontId="0" fillId="0" borderId="16" xfId="0" applyBorder="1" applyAlignment="1">
      <alignment horizontal="right"/>
    </xf>
    <xf numFmtId="0" fontId="11" fillId="0" borderId="0" xfId="0" applyFont="1"/>
    <xf numFmtId="0" fontId="12" fillId="0" borderId="0" xfId="0" applyFont="1"/>
    <xf numFmtId="0" fontId="13" fillId="0" borderId="0" xfId="0" applyFont="1"/>
    <xf numFmtId="0" fontId="14" fillId="0" borderId="0" xfId="0" applyFont="1"/>
    <xf numFmtId="0" fontId="9" fillId="7" borderId="17" xfId="0" applyFont="1" applyFill="1" applyBorder="1" applyAlignment="1">
      <alignment horizontal="left"/>
    </xf>
    <xf numFmtId="0" fontId="9" fillId="7" borderId="18" xfId="0" applyFont="1" applyFill="1" applyBorder="1" applyAlignment="1">
      <alignment horizontal="left"/>
    </xf>
    <xf numFmtId="0" fontId="9" fillId="7" borderId="19" xfId="0" applyFont="1" applyFill="1" applyBorder="1" applyAlignment="1">
      <alignment horizontal="left"/>
    </xf>
    <xf numFmtId="0" fontId="15" fillId="0" borderId="0" xfId="0" applyFont="1" applyAlignment="1">
      <alignment horizontal="center"/>
    </xf>
    <xf numFmtId="0" fontId="4" fillId="6" borderId="20" xfId="0" applyFont="1" applyFill="1" applyBorder="1" applyAlignment="1">
      <alignment horizontal="center" vertical="center"/>
    </xf>
    <xf numFmtId="0" fontId="4" fillId="6" borderId="0" xfId="0" applyFont="1" applyFill="1" applyAlignment="1">
      <alignment horizontal="center" vertical="center"/>
    </xf>
    <xf numFmtId="0" fontId="4" fillId="6" borderId="21"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15" fillId="0" borderId="0" xfId="0" applyFont="1"/>
    <xf numFmtId="0" fontId="2" fillId="2" borderId="1" xfId="2" applyAlignment="1">
      <alignment horizontal="center"/>
    </xf>
    <xf numFmtId="165" fontId="1" fillId="4" borderId="2" xfId="1" applyNumberFormat="1" applyFill="1" applyBorder="1" applyAlignment="1">
      <alignment horizontal="right"/>
    </xf>
    <xf numFmtId="10" fontId="1" fillId="4" borderId="2" xfId="4" applyNumberFormat="1" applyBorder="1" applyAlignment="1">
      <alignment horizontal="right"/>
    </xf>
    <xf numFmtId="10" fontId="3" fillId="3" borderId="22" xfId="3" applyNumberFormat="1" applyBorder="1" applyAlignment="1">
      <alignment horizontal="right"/>
    </xf>
    <xf numFmtId="165" fontId="3" fillId="3" borderId="1" xfId="3" applyNumberFormat="1" applyAlignment="1">
      <alignment horizontal="right"/>
    </xf>
    <xf numFmtId="10" fontId="3" fillId="3" borderId="23" xfId="3" applyNumberFormat="1" applyBorder="1" applyAlignment="1">
      <alignment horizontal="right"/>
    </xf>
    <xf numFmtId="165" fontId="3" fillId="3" borderId="24" xfId="3" applyNumberFormat="1" applyBorder="1" applyAlignment="1">
      <alignment horizontal="right"/>
    </xf>
    <xf numFmtId="0" fontId="15" fillId="0" borderId="17" xfId="0" applyFont="1" applyBorder="1"/>
    <xf numFmtId="165" fontId="3" fillId="3" borderId="25" xfId="3" applyNumberFormat="1" applyBorder="1" applyAlignment="1"/>
    <xf numFmtId="0" fontId="15" fillId="0" borderId="18" xfId="0" applyFont="1" applyBorder="1"/>
    <xf numFmtId="0" fontId="15" fillId="0" borderId="19" xfId="0" applyFont="1" applyBorder="1"/>
    <xf numFmtId="43" fontId="13" fillId="0" borderId="0" xfId="0" applyNumberFormat="1" applyFont="1"/>
    <xf numFmtId="165" fontId="13" fillId="0" borderId="0" xfId="0" applyNumberFormat="1" applyFont="1"/>
    <xf numFmtId="44" fontId="13" fillId="0" borderId="0" xfId="0" applyNumberFormat="1" applyFont="1"/>
    <xf numFmtId="0" fontId="4" fillId="8" borderId="0" xfId="0" applyFont="1" applyFill="1" applyAlignment="1">
      <alignment wrapText="1"/>
    </xf>
    <xf numFmtId="0" fontId="2" fillId="2" borderId="1" xfId="2"/>
    <xf numFmtId="0" fontId="4" fillId="8" borderId="0" xfId="0" applyFont="1" applyFill="1" applyAlignment="1">
      <alignment horizontal="left" vertical="center" wrapText="1"/>
    </xf>
    <xf numFmtId="0" fontId="4" fillId="8" borderId="0" xfId="0" applyFont="1" applyFill="1" applyAlignment="1">
      <alignment horizontal="center" vertical="center" wrapText="1"/>
    </xf>
    <xf numFmtId="0" fontId="2" fillId="2" borderId="1" xfId="2" applyAlignment="1">
      <alignment horizontal="center" vertical="center"/>
    </xf>
    <xf numFmtId="0" fontId="3" fillId="3" borderId="1" xfId="3" applyAlignment="1">
      <alignment horizontal="center" vertical="center"/>
    </xf>
    <xf numFmtId="165" fontId="3" fillId="3" borderId="1" xfId="1" applyNumberFormat="1" applyFont="1" applyFill="1" applyBorder="1"/>
    <xf numFmtId="0" fontId="0" fillId="0" borderId="20" xfId="0" applyBorder="1"/>
    <xf numFmtId="6" fontId="2" fillId="2" borderId="1" xfId="2" applyNumberFormat="1"/>
    <xf numFmtId="0" fontId="0" fillId="0" borderId="21" xfId="0" applyBorder="1"/>
    <xf numFmtId="0" fontId="2" fillId="2" borderId="1" xfId="2" applyAlignment="1">
      <alignment vertical="center"/>
    </xf>
    <xf numFmtId="0" fontId="3" fillId="3" borderId="1" xfId="3" applyAlignment="1">
      <alignment vertical="center"/>
    </xf>
    <xf numFmtId="3" fontId="1" fillId="4" borderId="2" xfId="4" applyNumberFormat="1" applyBorder="1" applyAlignment="1">
      <alignment horizontal="right"/>
    </xf>
    <xf numFmtId="166" fontId="3" fillId="3" borderId="1" xfId="3" applyNumberFormat="1"/>
    <xf numFmtId="0" fontId="0" fillId="0" borderId="0" xfId="0" applyAlignment="1">
      <alignment horizontal="right"/>
    </xf>
    <xf numFmtId="167" fontId="2" fillId="2" borderId="1" xfId="2" applyNumberFormat="1"/>
    <xf numFmtId="0" fontId="0" fillId="0" borderId="26" xfId="0" applyBorder="1"/>
    <xf numFmtId="6" fontId="3" fillId="3" borderId="27" xfId="3" applyNumberFormat="1" applyBorder="1"/>
    <xf numFmtId="0" fontId="0" fillId="0" borderId="28" xfId="0" applyBorder="1"/>
    <xf numFmtId="0" fontId="0" fillId="0" borderId="29" xfId="0" applyBorder="1"/>
    <xf numFmtId="0" fontId="6" fillId="8" borderId="17" xfId="0" applyFont="1" applyFill="1" applyBorder="1"/>
    <xf numFmtId="0" fontId="6" fillId="8" borderId="18" xfId="0" applyFont="1" applyFill="1" applyBorder="1" applyAlignment="1">
      <alignment vertical="center"/>
    </xf>
    <xf numFmtId="0" fontId="6" fillId="8" borderId="19" xfId="0" applyFont="1" applyFill="1" applyBorder="1" applyAlignment="1">
      <alignment vertical="center"/>
    </xf>
    <xf numFmtId="0" fontId="4" fillId="8" borderId="0" xfId="0" applyFont="1" applyFill="1" applyAlignment="1">
      <alignment vertical="center" wrapText="1"/>
    </xf>
    <xf numFmtId="165" fontId="3" fillId="3" borderId="1" xfId="3" applyNumberFormat="1"/>
    <xf numFmtId="0" fontId="4" fillId="8" borderId="0" xfId="0" applyFont="1" applyFill="1" applyAlignment="1">
      <alignment horizontal="center" vertical="center" wrapText="1"/>
    </xf>
    <xf numFmtId="168" fontId="20" fillId="0" borderId="30" xfId="0" applyNumberFormat="1" applyFont="1" applyBorder="1" applyAlignment="1">
      <alignment horizontal="right" vertical="center"/>
    </xf>
    <xf numFmtId="0" fontId="20" fillId="0" borderId="0" xfId="0" applyFont="1"/>
    <xf numFmtId="0" fontId="20" fillId="0" borderId="0" xfId="0" applyFont="1" applyAlignment="1">
      <alignment wrapText="1"/>
    </xf>
    <xf numFmtId="168" fontId="20" fillId="0" borderId="0" xfId="0" applyNumberFormat="1" applyFont="1" applyAlignment="1">
      <alignment horizontal="right" vertical="center" wrapText="1"/>
    </xf>
    <xf numFmtId="168" fontId="0" fillId="0" borderId="0" xfId="0" applyNumberFormat="1"/>
    <xf numFmtId="168" fontId="20" fillId="0" borderId="0" xfId="0" applyNumberFormat="1" applyFont="1"/>
    <xf numFmtId="3" fontId="21" fillId="0" borderId="0" xfId="0" applyNumberFormat="1" applyFont="1" applyAlignment="1">
      <alignment horizontal="center" wrapText="1"/>
    </xf>
    <xf numFmtId="0" fontId="21" fillId="0" borderId="0" xfId="0" applyFont="1"/>
    <xf numFmtId="0" fontId="21" fillId="0" borderId="0" xfId="0" applyFont="1" applyAlignment="1">
      <alignment horizontal="center" vertical="center"/>
    </xf>
    <xf numFmtId="0" fontId="21" fillId="0" borderId="0" xfId="0" applyFont="1" applyAlignment="1">
      <alignment horizontal="center" vertical="center" wrapText="1"/>
    </xf>
    <xf numFmtId="0" fontId="21" fillId="0" borderId="0" xfId="0" applyFont="1" applyAlignment="1">
      <alignment horizontal="center"/>
    </xf>
    <xf numFmtId="169" fontId="21" fillId="0" borderId="0" xfId="0" applyNumberFormat="1" applyFont="1"/>
    <xf numFmtId="168" fontId="21" fillId="0" borderId="30" xfId="0" applyNumberFormat="1" applyFont="1" applyBorder="1" applyAlignment="1">
      <alignment horizontal="right"/>
    </xf>
    <xf numFmtId="0" fontId="21" fillId="0" borderId="0" xfId="0" applyFont="1" applyAlignment="1">
      <alignment vertical="top"/>
    </xf>
    <xf numFmtId="168" fontId="20" fillId="0" borderId="0" xfId="0" applyNumberFormat="1" applyFont="1" applyAlignment="1">
      <alignment horizontal="right"/>
    </xf>
    <xf numFmtId="168" fontId="21" fillId="0" borderId="0" xfId="0" applyNumberFormat="1" applyFont="1" applyAlignment="1">
      <alignment horizontal="right" vertical="top"/>
    </xf>
    <xf numFmtId="168" fontId="21" fillId="9" borderId="18" xfId="0" applyNumberFormat="1" applyFont="1" applyFill="1" applyBorder="1"/>
    <xf numFmtId="0" fontId="21" fillId="9" borderId="18" xfId="0" applyFont="1" applyFill="1" applyBorder="1" applyAlignment="1">
      <alignment vertical="top"/>
    </xf>
    <xf numFmtId="0" fontId="21" fillId="9" borderId="17" xfId="0" applyFont="1" applyFill="1" applyBorder="1"/>
    <xf numFmtId="170" fontId="21" fillId="0" borderId="0" xfId="0" applyNumberFormat="1" applyFont="1" applyAlignment="1">
      <alignment vertical="top"/>
    </xf>
    <xf numFmtId="0" fontId="5" fillId="0" borderId="0" xfId="0" applyFont="1"/>
    <xf numFmtId="168" fontId="21" fillId="9" borderId="19" xfId="0" applyNumberFormat="1" applyFont="1" applyFill="1" applyBorder="1"/>
    <xf numFmtId="0" fontId="21" fillId="9" borderId="18" xfId="0" applyFont="1" applyFill="1" applyBorder="1"/>
    <xf numFmtId="0" fontId="20" fillId="0" borderId="0" xfId="0" applyFont="1" applyAlignment="1">
      <alignment vertical="top"/>
    </xf>
    <xf numFmtId="171" fontId="21" fillId="0" borderId="0" xfId="0" applyNumberFormat="1" applyFont="1" applyAlignment="1">
      <alignment vertical="top"/>
    </xf>
    <xf numFmtId="0" fontId="22" fillId="0" borderId="0" xfId="0" applyFont="1"/>
    <xf numFmtId="168" fontId="20" fillId="0" borderId="0" xfId="1" applyNumberFormat="1" applyFont="1" applyFill="1" applyBorder="1" applyAlignment="1">
      <alignment horizontal="right"/>
    </xf>
    <xf numFmtId="0" fontId="20" fillId="0" borderId="0" xfId="0" applyFont="1" applyAlignment="1">
      <alignment horizontal="center"/>
    </xf>
    <xf numFmtId="168" fontId="20" fillId="0" borderId="31" xfId="1" applyNumberFormat="1" applyFont="1" applyFill="1" applyBorder="1" applyAlignment="1">
      <alignment horizontal="right"/>
    </xf>
    <xf numFmtId="168" fontId="20" fillId="0" borderId="32" xfId="1" applyNumberFormat="1" applyFont="1" applyFill="1" applyBorder="1" applyAlignment="1">
      <alignment horizontal="right"/>
    </xf>
    <xf numFmtId="168" fontId="20" fillId="0" borderId="33" xfId="1" applyNumberFormat="1" applyFont="1" applyFill="1" applyBorder="1" applyAlignment="1">
      <alignment horizontal="right"/>
    </xf>
    <xf numFmtId="168" fontId="20" fillId="0" borderId="0" xfId="1" applyNumberFormat="1" applyFont="1" applyFill="1" applyAlignment="1">
      <alignment horizontal="right"/>
    </xf>
    <xf numFmtId="3" fontId="21" fillId="0" borderId="34" xfId="0" applyNumberFormat="1" applyFont="1" applyBorder="1" applyAlignment="1">
      <alignment horizontal="center" wrapText="1"/>
    </xf>
    <xf numFmtId="0" fontId="21" fillId="0" borderId="34" xfId="0" applyFont="1" applyBorder="1" applyAlignment="1">
      <alignment horizontal="center" wrapText="1"/>
    </xf>
    <xf numFmtId="0" fontId="20" fillId="0" borderId="34" xfId="0" applyFont="1" applyBorder="1"/>
    <xf numFmtId="3" fontId="21" fillId="0" borderId="0" xfId="0" applyNumberFormat="1" applyFont="1" applyAlignment="1">
      <alignment horizontal="center" vertical="center" wrapText="1"/>
    </xf>
    <xf numFmtId="0" fontId="21" fillId="0" borderId="35" xfId="0" applyFont="1" applyBorder="1" applyAlignment="1">
      <alignment horizontal="center"/>
    </xf>
    <xf numFmtId="1" fontId="21" fillId="0" borderId="35" xfId="0" applyNumberFormat="1" applyFont="1" applyBorder="1" applyAlignment="1">
      <alignment horizontal="center"/>
    </xf>
    <xf numFmtId="1" fontId="20" fillId="0" borderId="35" xfId="0" applyNumberFormat="1" applyFont="1" applyBorder="1"/>
    <xf numFmtId="4" fontId="0" fillId="0" borderId="0" xfId="0" applyNumberFormat="1"/>
    <xf numFmtId="168" fontId="24" fillId="0" borderId="0" xfId="1" applyNumberFormat="1" applyFont="1" applyFill="1" applyAlignment="1">
      <alignment horizontal="right"/>
    </xf>
    <xf numFmtId="0" fontId="24" fillId="0" borderId="0" xfId="0" applyFont="1"/>
    <xf numFmtId="4" fontId="20" fillId="10" borderId="0" xfId="0" applyNumberFormat="1" applyFont="1" applyFill="1"/>
    <xf numFmtId="0" fontId="21" fillId="0" borderId="0" xfId="0" applyFont="1" applyAlignment="1">
      <alignment horizontal="center" wrapText="1"/>
    </xf>
    <xf numFmtId="0" fontId="20" fillId="0" borderId="35" xfId="0" applyFont="1" applyBorder="1" applyAlignment="1">
      <alignment horizontal="center"/>
    </xf>
    <xf numFmtId="0" fontId="25" fillId="0" borderId="35" xfId="0" applyFont="1" applyBorder="1"/>
    <xf numFmtId="6" fontId="0" fillId="0" borderId="16" xfId="0" applyNumberFormat="1" applyBorder="1" applyAlignment="1">
      <alignment horizontal="right" vertical="center"/>
    </xf>
    <xf numFmtId="0" fontId="0" fillId="0" borderId="16" xfId="0" applyBorder="1" applyAlignment="1">
      <alignment horizontal="right" vertical="center"/>
    </xf>
    <xf numFmtId="0" fontId="0" fillId="0" borderId="37" xfId="0" applyBorder="1" applyAlignment="1">
      <alignment vertical="center"/>
    </xf>
    <xf numFmtId="0" fontId="0" fillId="0" borderId="38" xfId="0" applyBorder="1" applyAlignment="1">
      <alignment vertical="center"/>
    </xf>
    <xf numFmtId="0" fontId="0" fillId="0" borderId="39" xfId="0" applyBorder="1" applyAlignment="1">
      <alignment horizontal="justify" vertical="center"/>
    </xf>
    <xf numFmtId="0" fontId="0" fillId="0" borderId="36" xfId="0" applyBorder="1" applyAlignment="1">
      <alignment horizontal="right" vertical="center"/>
    </xf>
    <xf numFmtId="6" fontId="0" fillId="0" borderId="36" xfId="0" applyNumberFormat="1" applyBorder="1" applyAlignment="1">
      <alignment horizontal="right" vertical="center"/>
    </xf>
    <xf numFmtId="0" fontId="0" fillId="0" borderId="40" xfId="0" applyBorder="1" applyAlignment="1">
      <alignment horizontal="justify" vertical="center"/>
    </xf>
    <xf numFmtId="0" fontId="0" fillId="0" borderId="0" xfId="0" applyAlignment="1">
      <alignment horizontal="left" vertical="top" wrapText="1"/>
    </xf>
    <xf numFmtId="165" fontId="3" fillId="3" borderId="1" xfId="3" applyNumberFormat="1" applyAlignment="1">
      <alignment wrapText="1"/>
    </xf>
    <xf numFmtId="0" fontId="26" fillId="0" borderId="0" xfId="0" applyFont="1"/>
    <xf numFmtId="0" fontId="19" fillId="0" borderId="0" xfId="0" quotePrefix="1" applyFont="1"/>
    <xf numFmtId="165" fontId="2" fillId="2" borderId="1" xfId="2" applyNumberFormat="1"/>
    <xf numFmtId="0" fontId="0" fillId="0" borderId="39" xfId="0" applyBorder="1" applyAlignment="1">
      <alignment horizontal="right" vertical="center"/>
    </xf>
    <xf numFmtId="0" fontId="0" fillId="0" borderId="37" xfId="0" applyBorder="1" applyAlignment="1">
      <alignment horizontal="left" vertical="center"/>
    </xf>
    <xf numFmtId="0" fontId="0" fillId="0" borderId="38" xfId="0" applyBorder="1" applyAlignment="1">
      <alignment horizontal="left" vertical="center"/>
    </xf>
    <xf numFmtId="6" fontId="0" fillId="0" borderId="40" xfId="0" applyNumberFormat="1" applyBorder="1" applyAlignment="1">
      <alignment horizontal="right" vertical="center"/>
    </xf>
    <xf numFmtId="0" fontId="5" fillId="0" borderId="0" xfId="0" applyFont="1" applyAlignment="1">
      <alignment horizontal="left" vertical="top" wrapText="1"/>
    </xf>
    <xf numFmtId="172" fontId="0" fillId="0" borderId="0" xfId="5" applyNumberFormat="1" applyFont="1"/>
    <xf numFmtId="6" fontId="5" fillId="0" borderId="16" xfId="0" applyNumberFormat="1" applyFont="1" applyBorder="1"/>
    <xf numFmtId="0" fontId="0" fillId="0" borderId="34" xfId="0" applyBorder="1"/>
    <xf numFmtId="6" fontId="5" fillId="0" borderId="10" xfId="0" applyNumberFormat="1" applyFont="1" applyBorder="1"/>
    <xf numFmtId="10" fontId="0" fillId="0" borderId="10" xfId="0" applyNumberFormat="1" applyBorder="1"/>
    <xf numFmtId="6" fontId="0" fillId="0" borderId="10" xfId="0" applyNumberFormat="1" applyBorder="1"/>
    <xf numFmtId="0" fontId="0" fillId="0" borderId="41" xfId="0" applyBorder="1" applyAlignment="1">
      <alignment horizontal="left" vertical="top" wrapText="1"/>
    </xf>
    <xf numFmtId="0" fontId="0" fillId="0" borderId="42" xfId="0" applyBorder="1" applyAlignment="1">
      <alignment horizontal="left" vertical="top" wrapText="1"/>
    </xf>
    <xf numFmtId="0" fontId="5" fillId="0" borderId="5" xfId="0" applyFont="1" applyBorder="1" applyAlignment="1">
      <alignment horizontal="left" vertical="top"/>
    </xf>
    <xf numFmtId="0" fontId="0" fillId="0" borderId="36" xfId="0" applyBorder="1" applyAlignment="1">
      <alignment vertical="center"/>
    </xf>
    <xf numFmtId="43" fontId="0" fillId="0" borderId="0" xfId="0" applyNumberFormat="1"/>
    <xf numFmtId="0" fontId="0" fillId="0" borderId="0" xfId="0" applyAlignment="1">
      <alignment horizontal="left" wrapText="1"/>
    </xf>
    <xf numFmtId="9" fontId="3" fillId="3" borderId="15" xfId="3" applyNumberFormat="1" applyBorder="1" applyAlignment="1">
      <alignment horizontal="right"/>
    </xf>
    <xf numFmtId="43" fontId="3" fillId="3" borderId="11" xfId="3" applyNumberFormat="1" applyBorder="1" applyAlignment="1">
      <alignment horizontal="right"/>
    </xf>
    <xf numFmtId="43" fontId="2" fillId="2" borderId="1" xfId="2" applyNumberFormat="1" applyAlignment="1">
      <alignment horizontal="center"/>
    </xf>
    <xf numFmtId="0" fontId="2" fillId="2" borderId="1" xfId="2" applyAlignment="1">
      <alignment horizontal="right"/>
    </xf>
    <xf numFmtId="0" fontId="19" fillId="0" borderId="0" xfId="0" applyFont="1"/>
    <xf numFmtId="165" fontId="1" fillId="4" borderId="43" xfId="1" applyNumberFormat="1" applyFill="1" applyBorder="1" applyAlignment="1">
      <alignment horizontal="right"/>
    </xf>
    <xf numFmtId="165" fontId="1" fillId="4" borderId="44" xfId="1" applyNumberFormat="1" applyFill="1" applyBorder="1" applyAlignment="1">
      <alignment horizontal="right"/>
    </xf>
    <xf numFmtId="0" fontId="28" fillId="0" borderId="0" xfId="0" applyFont="1"/>
    <xf numFmtId="0" fontId="29" fillId="0" borderId="0" xfId="0" applyFont="1"/>
    <xf numFmtId="0" fontId="0" fillId="0" borderId="38" xfId="0" applyBorder="1" applyAlignment="1">
      <alignment vertical="center"/>
    </xf>
    <xf numFmtId="0" fontId="0" fillId="0" borderId="37" xfId="0" applyBorder="1" applyAlignment="1">
      <alignment vertical="center"/>
    </xf>
    <xf numFmtId="0" fontId="0" fillId="0" borderId="36" xfId="0" applyBorder="1" applyAlignment="1">
      <alignment vertical="center"/>
    </xf>
    <xf numFmtId="165" fontId="15" fillId="0" borderId="45" xfId="0" applyNumberFormat="1" applyFont="1" applyBorder="1"/>
    <xf numFmtId="0" fontId="9" fillId="7" borderId="17" xfId="0" applyFont="1" applyFill="1" applyBorder="1" applyAlignment="1">
      <alignment horizontal="center"/>
    </xf>
    <xf numFmtId="0" fontId="9" fillId="7" borderId="19" xfId="0" applyFont="1" applyFill="1" applyBorder="1" applyAlignment="1">
      <alignment horizontal="center"/>
    </xf>
    <xf numFmtId="165" fontId="3" fillId="3" borderId="1" xfId="3" applyNumberFormat="1" applyAlignment="1">
      <alignment horizontal="center" wrapText="1"/>
    </xf>
    <xf numFmtId="0" fontId="5" fillId="5" borderId="17" xfId="0" applyFont="1" applyFill="1" applyBorder="1" applyAlignment="1">
      <alignment horizontal="left" wrapText="1"/>
    </xf>
    <xf numFmtId="0" fontId="5" fillId="5" borderId="18" xfId="0" applyFont="1" applyFill="1" applyBorder="1" applyAlignment="1">
      <alignment horizontal="left" wrapText="1"/>
    </xf>
    <xf numFmtId="0" fontId="5" fillId="5" borderId="19" xfId="0" applyFont="1" applyFill="1" applyBorder="1" applyAlignment="1">
      <alignment horizontal="left" wrapText="1"/>
    </xf>
    <xf numFmtId="0" fontId="4" fillId="8" borderId="0" xfId="0" applyFont="1" applyFill="1" applyAlignment="1">
      <alignment horizontal="center" vertical="center" wrapText="1"/>
    </xf>
    <xf numFmtId="0" fontId="30" fillId="0" borderId="38" xfId="0" applyFont="1" applyBorder="1" applyAlignment="1">
      <alignment horizontal="left" vertical="center" wrapText="1"/>
    </xf>
    <xf numFmtId="0" fontId="30" fillId="0" borderId="37" xfId="0" applyFont="1" applyBorder="1" applyAlignment="1">
      <alignment horizontal="left" vertical="center" wrapText="1"/>
    </xf>
    <xf numFmtId="0" fontId="30" fillId="0" borderId="36" xfId="0" applyFont="1" applyBorder="1" applyAlignment="1">
      <alignment horizontal="left" vertical="center" wrapText="1"/>
    </xf>
    <xf numFmtId="0" fontId="23" fillId="0" borderId="0" xfId="0" applyFont="1" applyAlignment="1">
      <alignment horizontal="left" wrapText="1"/>
    </xf>
    <xf numFmtId="0" fontId="0" fillId="0" borderId="0" xfId="0" applyAlignment="1">
      <alignment horizontal="left" vertical="top" wrapText="1"/>
    </xf>
    <xf numFmtId="0" fontId="0" fillId="0" borderId="38" xfId="0" applyBorder="1" applyAlignment="1">
      <alignment horizontal="left" vertical="top" wrapText="1"/>
    </xf>
    <xf numFmtId="0" fontId="0" fillId="0" borderId="37" xfId="0" applyBorder="1" applyAlignment="1">
      <alignment horizontal="left" vertical="top" wrapText="1"/>
    </xf>
    <xf numFmtId="0" fontId="0" fillId="0" borderId="36" xfId="0" applyBorder="1" applyAlignment="1">
      <alignment horizontal="left" vertical="top" wrapText="1"/>
    </xf>
    <xf numFmtId="0" fontId="5" fillId="5" borderId="17" xfId="0" applyFont="1" applyFill="1" applyBorder="1" applyAlignment="1">
      <alignment horizontal="center" vertical="center"/>
    </xf>
    <xf numFmtId="0" fontId="5" fillId="5" borderId="18" xfId="0" applyFont="1" applyFill="1" applyBorder="1" applyAlignment="1">
      <alignment horizontal="center" vertical="center"/>
    </xf>
    <xf numFmtId="0" fontId="5" fillId="5" borderId="19" xfId="0" applyFont="1" applyFill="1" applyBorder="1" applyAlignment="1">
      <alignment horizontal="center" vertical="center"/>
    </xf>
    <xf numFmtId="0" fontId="0" fillId="0" borderId="38" xfId="0" applyBorder="1" applyAlignment="1">
      <alignment vertical="center"/>
    </xf>
    <xf numFmtId="0" fontId="0" fillId="0" borderId="37" xfId="0" applyBorder="1" applyAlignment="1">
      <alignment vertical="center"/>
    </xf>
    <xf numFmtId="0" fontId="0" fillId="0" borderId="36" xfId="0" applyBorder="1" applyAlignment="1">
      <alignment vertical="center"/>
    </xf>
    <xf numFmtId="0" fontId="0" fillId="0" borderId="0" xfId="0" applyAlignment="1">
      <alignment horizontal="left"/>
    </xf>
  </cellXfs>
  <cellStyles count="6">
    <cellStyle name="20% - Accent2" xfId="4" builtinId="34"/>
    <cellStyle name="Calculation" xfId="3" builtinId="22"/>
    <cellStyle name="Comma" xfId="1" builtinId="3"/>
    <cellStyle name="Currency" xfId="5" builtinId="4"/>
    <cellStyle name="Input" xfId="2" builtinId="20"/>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104776</xdr:colOff>
      <xdr:row>13</xdr:row>
      <xdr:rowOff>30480</xdr:rowOff>
    </xdr:from>
    <xdr:to>
      <xdr:col>7</xdr:col>
      <xdr:colOff>1226820</xdr:colOff>
      <xdr:row>20</xdr:row>
      <xdr:rowOff>180976</xdr:rowOff>
    </xdr:to>
    <xdr:sp macro="" textlink="">
      <xdr:nvSpPr>
        <xdr:cNvPr id="2" name="TextBox 1">
          <a:extLst>
            <a:ext uri="{FF2B5EF4-FFF2-40B4-BE49-F238E27FC236}">
              <a16:creationId xmlns:a16="http://schemas.microsoft.com/office/drawing/2014/main" id="{827800F1-F6D2-4133-B086-FC0AA93F1411}"/>
            </a:ext>
          </a:extLst>
        </xdr:cNvPr>
        <xdr:cNvSpPr txBox="1"/>
      </xdr:nvSpPr>
      <xdr:spPr>
        <a:xfrm>
          <a:off x="6743701" y="2887980"/>
          <a:ext cx="2607944" cy="148399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NZ" sz="1100"/>
            <a:t>The full</a:t>
          </a:r>
          <a:r>
            <a:rPr lang="en-NZ" sz="1100" baseline="0"/>
            <a:t> repaint</a:t>
          </a:r>
          <a:r>
            <a:rPr lang="en-NZ" sz="1100"/>
            <a:t> is the only portion of the painting expenditure that is cyclical in nature and so needs to be taken to the provision calculation sheet. The touch-ups for the years in between including wash-downs are charged directly to repairs and maintenance expenditure.</a:t>
          </a:r>
        </a:p>
      </xdr:txBody>
    </xdr:sp>
    <xdr:clientData/>
  </xdr:twoCellAnchor>
  <xdr:twoCellAnchor editAs="oneCell">
    <xdr:from>
      <xdr:col>5</xdr:col>
      <xdr:colOff>219075</xdr:colOff>
      <xdr:row>8</xdr:row>
      <xdr:rowOff>66675</xdr:rowOff>
    </xdr:from>
    <xdr:to>
      <xdr:col>11</xdr:col>
      <xdr:colOff>141701</xdr:colOff>
      <xdr:row>12</xdr:row>
      <xdr:rowOff>15378</xdr:rowOff>
    </xdr:to>
    <xdr:pic>
      <xdr:nvPicPr>
        <xdr:cNvPr id="4" name="Picture 3">
          <a:extLst>
            <a:ext uri="{FF2B5EF4-FFF2-40B4-BE49-F238E27FC236}">
              <a16:creationId xmlns:a16="http://schemas.microsoft.com/office/drawing/2014/main" id="{B85921F6-E26F-4F8F-96BF-6121815CFC39}"/>
            </a:ext>
          </a:extLst>
        </xdr:cNvPr>
        <xdr:cNvPicPr>
          <a:picLocks noChangeAspect="1"/>
        </xdr:cNvPicPr>
      </xdr:nvPicPr>
      <xdr:blipFill>
        <a:blip xmlns:r="http://schemas.openxmlformats.org/officeDocument/2006/relationships" r:embed="rId1"/>
        <a:stretch>
          <a:fillRect/>
        </a:stretch>
      </xdr:blipFill>
      <xdr:spPr>
        <a:xfrm>
          <a:off x="6858000" y="1695450"/>
          <a:ext cx="5239481" cy="9907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246528</xdr:colOff>
      <xdr:row>0</xdr:row>
      <xdr:rowOff>156882</xdr:rowOff>
    </xdr:from>
    <xdr:to>
      <xdr:col>14</xdr:col>
      <xdr:colOff>140803</xdr:colOff>
      <xdr:row>5</xdr:row>
      <xdr:rowOff>116679</xdr:rowOff>
    </xdr:to>
    <xdr:pic>
      <xdr:nvPicPr>
        <xdr:cNvPr id="3" name="Picture 2">
          <a:extLst>
            <a:ext uri="{FF2B5EF4-FFF2-40B4-BE49-F238E27FC236}">
              <a16:creationId xmlns:a16="http://schemas.microsoft.com/office/drawing/2014/main" id="{81E5E50F-E145-4BAA-9D56-F51722B19485}"/>
            </a:ext>
          </a:extLst>
        </xdr:cNvPr>
        <xdr:cNvPicPr>
          <a:picLocks noChangeAspect="1"/>
        </xdr:cNvPicPr>
      </xdr:nvPicPr>
      <xdr:blipFill>
        <a:blip xmlns:r="http://schemas.openxmlformats.org/officeDocument/2006/relationships" r:embed="rId1"/>
        <a:stretch>
          <a:fillRect/>
        </a:stretch>
      </xdr:blipFill>
      <xdr:spPr>
        <a:xfrm>
          <a:off x="9603440" y="156882"/>
          <a:ext cx="5239481" cy="9907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243839</xdr:colOff>
      <xdr:row>41</xdr:row>
      <xdr:rowOff>0</xdr:rowOff>
    </xdr:from>
    <xdr:to>
      <xdr:col>10</xdr:col>
      <xdr:colOff>38099</xdr:colOff>
      <xdr:row>42</xdr:row>
      <xdr:rowOff>1905</xdr:rowOff>
    </xdr:to>
    <xdr:sp macro="" textlink="">
      <xdr:nvSpPr>
        <xdr:cNvPr id="2" name="Rectangle: Rounded Corners 1">
          <a:extLst>
            <a:ext uri="{FF2B5EF4-FFF2-40B4-BE49-F238E27FC236}">
              <a16:creationId xmlns:a16="http://schemas.microsoft.com/office/drawing/2014/main" id="{4C67619A-F5D1-4948-8F7D-611D57E30B0D}"/>
            </a:ext>
          </a:extLst>
        </xdr:cNvPr>
        <xdr:cNvSpPr/>
      </xdr:nvSpPr>
      <xdr:spPr>
        <a:xfrm>
          <a:off x="243839" y="7620000"/>
          <a:ext cx="5890260" cy="192405"/>
        </a:xfrm>
        <a:prstGeom prst="roundRect">
          <a:avLst/>
        </a:prstGeom>
        <a:noFill/>
        <a:ln w="28575">
          <a:solidFill>
            <a:srgbClr val="FF0000"/>
          </a:solidFill>
          <a:prstDash val="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0</xdr:col>
      <xdr:colOff>47623</xdr:colOff>
      <xdr:row>8</xdr:row>
      <xdr:rowOff>38100</xdr:rowOff>
    </xdr:from>
    <xdr:to>
      <xdr:col>7</xdr:col>
      <xdr:colOff>962024</xdr:colOff>
      <xdr:row>16</xdr:row>
      <xdr:rowOff>114300</xdr:rowOff>
    </xdr:to>
    <xdr:sp macro="" textlink="">
      <xdr:nvSpPr>
        <xdr:cNvPr id="3" name="TextBox 2">
          <a:extLst>
            <a:ext uri="{FF2B5EF4-FFF2-40B4-BE49-F238E27FC236}">
              <a16:creationId xmlns:a16="http://schemas.microsoft.com/office/drawing/2014/main" id="{C1234651-4C0A-4ED6-B867-521D5039EBD6}"/>
            </a:ext>
          </a:extLst>
        </xdr:cNvPr>
        <xdr:cNvSpPr txBox="1"/>
      </xdr:nvSpPr>
      <xdr:spPr>
        <a:xfrm>
          <a:off x="47623" y="2400300"/>
          <a:ext cx="8782051" cy="167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NZ" sz="1100" b="1" i="1">
              <a:solidFill>
                <a:schemeClr val="dk1"/>
              </a:solidFill>
              <a:effectLst/>
              <a:latin typeface="+mn-lt"/>
              <a:ea typeface="+mn-ea"/>
              <a:cs typeface="+mn-cs"/>
            </a:rPr>
            <a:t>High Level Steps: </a:t>
          </a:r>
          <a:r>
            <a:rPr lang="en-NZ" sz="1100" i="1">
              <a:solidFill>
                <a:schemeClr val="dk1"/>
              </a:solidFill>
              <a:effectLst/>
              <a:latin typeface="+mn-lt"/>
              <a:ea typeface="+mn-ea"/>
              <a:cs typeface="+mn-cs"/>
            </a:rPr>
            <a:t>(see PDF example for detailed guidance)</a:t>
          </a:r>
          <a:endParaRPr lang="en-NZ" sz="1100" b="1">
            <a:solidFill>
              <a:srgbClr val="FF0000"/>
            </a:solidFill>
          </a:endParaRPr>
        </a:p>
        <a:p>
          <a:r>
            <a:rPr lang="en-NZ" sz="1100" b="1">
              <a:solidFill>
                <a:srgbClr val="FF0000"/>
              </a:solidFill>
            </a:rPr>
            <a:t>Step 1: </a:t>
          </a:r>
          <a:r>
            <a:rPr lang="en-NZ" sz="1100" b="0"/>
            <a:t>Obtain painting contract, extract out term, commencement date and amount per year.</a:t>
          </a:r>
          <a:endParaRPr lang="en-NZ" sz="1100" b="1"/>
        </a:p>
        <a:p>
          <a:r>
            <a:rPr lang="en-NZ" sz="1100" b="1">
              <a:solidFill>
                <a:srgbClr val="FFC000"/>
              </a:solidFill>
            </a:rPr>
            <a:t>Step</a:t>
          </a:r>
          <a:r>
            <a:rPr lang="en-NZ" sz="1100" b="1" baseline="0">
              <a:solidFill>
                <a:srgbClr val="FFC000"/>
              </a:solidFill>
            </a:rPr>
            <a:t> 2: </a:t>
          </a:r>
          <a:r>
            <a:rPr lang="en-NZ" sz="1100" b="0" baseline="0"/>
            <a:t>From painting contract, extract out percentage of work completed by year and annual billing by year (this is probably evenly split throughout life of contract).</a:t>
          </a:r>
          <a:endParaRPr lang="en-NZ" sz="1100" b="1" baseline="0"/>
        </a:p>
        <a:p>
          <a:r>
            <a:rPr lang="en-NZ" sz="1100" b="1" baseline="0">
              <a:solidFill>
                <a:srgbClr val="92D050"/>
              </a:solidFill>
            </a:rPr>
            <a:t>Step 3:</a:t>
          </a:r>
          <a:r>
            <a:rPr lang="en-NZ" sz="1100" b="1" baseline="0"/>
            <a:t> </a:t>
          </a:r>
          <a:r>
            <a:rPr lang="en-NZ" sz="1100" b="0" baseline="0"/>
            <a:t>Update table of work and billing with information extracted in step 2.</a:t>
          </a:r>
        </a:p>
        <a:p>
          <a:r>
            <a:rPr lang="en-NZ" sz="1100" b="1" baseline="0">
              <a:solidFill>
                <a:srgbClr val="00B0F0"/>
              </a:solidFill>
            </a:rPr>
            <a:t>Step 4:</a:t>
          </a:r>
          <a:r>
            <a:rPr lang="en-NZ" sz="1100" b="0" baseline="0">
              <a:solidFill>
                <a:srgbClr val="00B0F0"/>
              </a:solidFill>
            </a:rPr>
            <a:t> </a:t>
          </a:r>
          <a:r>
            <a:rPr lang="en-NZ" sz="1100" b="0" baseline="0"/>
            <a:t>Enter in the start year in the first cell of calculation annual painting contract liability table and review the table.</a:t>
          </a:r>
          <a:endParaRPr lang="en-NZ" sz="1100" b="1" baseline="0"/>
        </a:p>
        <a:p>
          <a:r>
            <a:rPr lang="en-NZ" sz="1100" b="1" baseline="0">
              <a:solidFill>
                <a:srgbClr val="7030A0"/>
              </a:solidFill>
            </a:rPr>
            <a:t>Step 5: </a:t>
          </a:r>
          <a:r>
            <a:rPr lang="en-NZ" sz="1100" b="0" baseline="0"/>
            <a:t>Update the year at the top of the spreadsheet to determine split of current and non-current liability.</a:t>
          </a:r>
        </a:p>
        <a:p>
          <a:r>
            <a:rPr lang="en-NZ" sz="1100" b="1" baseline="0">
              <a:solidFill>
                <a:schemeClr val="bg2">
                  <a:lumMod val="50000"/>
                </a:schemeClr>
              </a:solidFill>
            </a:rPr>
            <a:t>Step 6: </a:t>
          </a:r>
          <a:r>
            <a:rPr lang="en-NZ" sz="1100" b="0" baseline="0"/>
            <a:t>Record (monthly/bi-monthly/quarterly/annual) payment of painting contract.</a:t>
          </a:r>
        </a:p>
        <a:p>
          <a:r>
            <a:rPr lang="en-NZ" sz="1100" b="1" baseline="0">
              <a:solidFill>
                <a:srgbClr val="002060"/>
              </a:solidFill>
            </a:rPr>
            <a:t>Step 7:</a:t>
          </a:r>
          <a:r>
            <a:rPr lang="en-NZ" sz="1100" b="0" baseline="0">
              <a:solidFill>
                <a:srgbClr val="002060"/>
              </a:solidFill>
            </a:rPr>
            <a:t> </a:t>
          </a:r>
          <a:r>
            <a:rPr lang="en-NZ" sz="1100" b="0" baseline="0"/>
            <a:t>Account for work completed as part of the painting contract throughout the current year.</a:t>
          </a:r>
          <a:endParaRPr lang="en-NZ" sz="1100" b="1"/>
        </a:p>
      </xdr:txBody>
    </xdr:sp>
    <xdr:clientData/>
  </xdr:twoCellAnchor>
  <xdr:twoCellAnchor>
    <xdr:from>
      <xdr:col>0</xdr:col>
      <xdr:colOff>0</xdr:colOff>
      <xdr:row>91</xdr:row>
      <xdr:rowOff>47626</xdr:rowOff>
    </xdr:from>
    <xdr:to>
      <xdr:col>7</xdr:col>
      <xdr:colOff>819150</xdr:colOff>
      <xdr:row>97</xdr:row>
      <xdr:rowOff>85726</xdr:rowOff>
    </xdr:to>
    <xdr:sp macro="" textlink="">
      <xdr:nvSpPr>
        <xdr:cNvPr id="4" name="TextBox 3">
          <a:extLst>
            <a:ext uri="{FF2B5EF4-FFF2-40B4-BE49-F238E27FC236}">
              <a16:creationId xmlns:a16="http://schemas.microsoft.com/office/drawing/2014/main" id="{E0F67A90-EE17-4EA8-83E1-A7329476B0FA}"/>
            </a:ext>
          </a:extLst>
        </xdr:cNvPr>
        <xdr:cNvSpPr txBox="1"/>
      </xdr:nvSpPr>
      <xdr:spPr>
        <a:xfrm>
          <a:off x="0" y="16983076"/>
          <a:ext cx="8686800" cy="1181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NZ" sz="1100" b="1" i="1">
              <a:solidFill>
                <a:schemeClr val="dk1"/>
              </a:solidFill>
              <a:effectLst/>
              <a:latin typeface="+mn-lt"/>
              <a:ea typeface="+mn-ea"/>
              <a:cs typeface="+mn-cs"/>
            </a:rPr>
            <a:t>High Level Steps: </a:t>
          </a:r>
          <a:r>
            <a:rPr lang="en-NZ" sz="1100" i="1">
              <a:solidFill>
                <a:schemeClr val="dk1"/>
              </a:solidFill>
              <a:effectLst/>
              <a:latin typeface="+mn-lt"/>
              <a:ea typeface="+mn-ea"/>
              <a:cs typeface="+mn-cs"/>
            </a:rPr>
            <a:t>(see PDF example for detailed guidance)</a:t>
          </a:r>
          <a:endParaRPr lang="en-NZ">
            <a:effectLst/>
          </a:endParaRPr>
        </a:p>
        <a:p>
          <a:r>
            <a:rPr lang="en-NZ" sz="1100" b="1">
              <a:solidFill>
                <a:srgbClr val="7030A0"/>
              </a:solidFill>
            </a:rPr>
            <a:t>Step 1: </a:t>
          </a:r>
          <a:r>
            <a:rPr lang="en-NZ" sz="1100" b="0"/>
            <a:t>Review update of estimated</a:t>
          </a:r>
          <a:r>
            <a:rPr lang="en-NZ" sz="1100" b="0" baseline="0"/>
            <a:t> cost to reflect inflation and ensure linked to painting contract calculations for estimate cost of last repaint. </a:t>
          </a:r>
          <a:endParaRPr lang="en-NZ" sz="1100" b="0"/>
        </a:p>
        <a:p>
          <a:pPr marL="0" marR="0" lvl="0" indent="0" defTabSz="914400" eaLnBrk="1" fontAlgn="auto" latinLnBrk="0" hangingPunct="1">
            <a:lnSpc>
              <a:spcPct val="100000"/>
            </a:lnSpc>
            <a:spcBef>
              <a:spcPts val="0"/>
            </a:spcBef>
            <a:spcAft>
              <a:spcPts val="0"/>
            </a:spcAft>
            <a:buClrTx/>
            <a:buSzTx/>
            <a:buFontTx/>
            <a:buNone/>
            <a:tabLst/>
            <a:defRPr/>
          </a:pPr>
          <a:r>
            <a:rPr lang="en-NZ" sz="1100" b="1">
              <a:solidFill>
                <a:srgbClr val="00B0F0"/>
              </a:solidFill>
            </a:rPr>
            <a:t>Step</a:t>
          </a:r>
          <a:r>
            <a:rPr lang="en-NZ" sz="1100" b="1" baseline="0">
              <a:solidFill>
                <a:srgbClr val="00B0F0"/>
              </a:solidFill>
            </a:rPr>
            <a:t> 2: </a:t>
          </a:r>
          <a:r>
            <a:rPr lang="en-NZ" sz="1100" b="0" baseline="0"/>
            <a:t>Update year of calculation to reflect current year and </a:t>
          </a:r>
          <a:r>
            <a:rPr lang="en-NZ" sz="1100" b="0" baseline="0">
              <a:solidFill>
                <a:schemeClr val="dk1"/>
              </a:solidFill>
              <a:effectLst/>
              <a:latin typeface="+mn-lt"/>
              <a:ea typeface="+mn-ea"/>
              <a:cs typeface="+mn-cs"/>
            </a:rPr>
            <a:t>all inputs cyclical maintenance provision spreadsheet by updating CM project, year last completed and year next expected.</a:t>
          </a:r>
          <a:endParaRPr lang="en-NZ">
            <a:effectLst/>
          </a:endParaRPr>
        </a:p>
        <a:p>
          <a:r>
            <a:rPr lang="en-NZ" sz="1100" b="1" baseline="0">
              <a:solidFill>
                <a:srgbClr val="00B050"/>
              </a:solidFill>
            </a:rPr>
            <a:t>Step 3: </a:t>
          </a:r>
          <a:r>
            <a:rPr lang="en-NZ" sz="1100" b="0" baseline="0"/>
            <a:t>Pull out prior balances recorded in both current and non-current liabilities for comparison</a:t>
          </a:r>
        </a:p>
        <a:p>
          <a:r>
            <a:rPr lang="en-NZ" sz="1100" b="1" baseline="0">
              <a:solidFill>
                <a:srgbClr val="FFC000"/>
              </a:solidFill>
            </a:rPr>
            <a:t>Step 4:</a:t>
          </a:r>
          <a:r>
            <a:rPr lang="en-NZ" sz="1100" b="0" baseline="0">
              <a:solidFill>
                <a:srgbClr val="FFC000"/>
              </a:solidFill>
            </a:rPr>
            <a:t> </a:t>
          </a:r>
          <a:r>
            <a:rPr lang="en-NZ" sz="1100" b="0" baseline="0"/>
            <a:t>Record the revised provision by posting journal for the movement.</a:t>
          </a:r>
        </a:p>
      </xdr:txBody>
    </xdr:sp>
    <xdr:clientData/>
  </xdr:twoCellAnchor>
  <xdr:twoCellAnchor>
    <xdr:from>
      <xdr:col>0</xdr:col>
      <xdr:colOff>236220</xdr:colOff>
      <xdr:row>17</xdr:row>
      <xdr:rowOff>175260</xdr:rowOff>
    </xdr:from>
    <xdr:to>
      <xdr:col>3</xdr:col>
      <xdr:colOff>15240</xdr:colOff>
      <xdr:row>21</xdr:row>
      <xdr:rowOff>45720</xdr:rowOff>
    </xdr:to>
    <xdr:sp macro="" textlink="">
      <xdr:nvSpPr>
        <xdr:cNvPr id="5" name="Rectangle 4">
          <a:extLst>
            <a:ext uri="{FF2B5EF4-FFF2-40B4-BE49-F238E27FC236}">
              <a16:creationId xmlns:a16="http://schemas.microsoft.com/office/drawing/2014/main" id="{0AE7FEF5-1D54-47FE-95EB-F368F1D8ED3E}"/>
            </a:ext>
          </a:extLst>
        </xdr:cNvPr>
        <xdr:cNvSpPr/>
      </xdr:nvSpPr>
      <xdr:spPr>
        <a:xfrm>
          <a:off x="236220" y="5676900"/>
          <a:ext cx="3589020" cy="609600"/>
        </a:xfrm>
        <a:prstGeom prst="rect">
          <a:avLst/>
        </a:prstGeom>
        <a:noFill/>
        <a:ln w="571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2</xdr:col>
      <xdr:colOff>38100</xdr:colOff>
      <xdr:row>23</xdr:row>
      <xdr:rowOff>167640</xdr:rowOff>
    </xdr:from>
    <xdr:to>
      <xdr:col>4</xdr:col>
      <xdr:colOff>38100</xdr:colOff>
      <xdr:row>34</xdr:row>
      <xdr:rowOff>137160</xdr:rowOff>
    </xdr:to>
    <xdr:sp macro="" textlink="">
      <xdr:nvSpPr>
        <xdr:cNvPr id="6" name="Rectangle 5">
          <a:extLst>
            <a:ext uri="{FF2B5EF4-FFF2-40B4-BE49-F238E27FC236}">
              <a16:creationId xmlns:a16="http://schemas.microsoft.com/office/drawing/2014/main" id="{DA5A0108-48C2-44A3-9C0B-17A66BA93C83}"/>
            </a:ext>
          </a:extLst>
        </xdr:cNvPr>
        <xdr:cNvSpPr/>
      </xdr:nvSpPr>
      <xdr:spPr>
        <a:xfrm>
          <a:off x="2506980" y="5433060"/>
          <a:ext cx="2567940" cy="2354580"/>
        </a:xfrm>
        <a:prstGeom prst="rect">
          <a:avLst/>
        </a:prstGeom>
        <a:noFill/>
        <a:ln w="57150">
          <a:solidFill>
            <a:srgbClr val="FFC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1</xdr:col>
      <xdr:colOff>2194560</xdr:colOff>
      <xdr:row>24</xdr:row>
      <xdr:rowOff>457200</xdr:rowOff>
    </xdr:from>
    <xdr:to>
      <xdr:col>4</xdr:col>
      <xdr:colOff>76200</xdr:colOff>
      <xdr:row>33</xdr:row>
      <xdr:rowOff>53340</xdr:rowOff>
    </xdr:to>
    <xdr:sp macro="" textlink="">
      <xdr:nvSpPr>
        <xdr:cNvPr id="7" name="Rectangle 6">
          <a:extLst>
            <a:ext uri="{FF2B5EF4-FFF2-40B4-BE49-F238E27FC236}">
              <a16:creationId xmlns:a16="http://schemas.microsoft.com/office/drawing/2014/main" id="{9B1C0311-B2DA-4F18-A2E8-16E80388F4F0}"/>
            </a:ext>
          </a:extLst>
        </xdr:cNvPr>
        <xdr:cNvSpPr/>
      </xdr:nvSpPr>
      <xdr:spPr>
        <a:xfrm>
          <a:off x="2446020" y="5905500"/>
          <a:ext cx="2667000" cy="1615440"/>
        </a:xfrm>
        <a:prstGeom prst="rect">
          <a:avLst/>
        </a:prstGeom>
        <a:noFill/>
        <a:ln w="57150">
          <a:solidFill>
            <a:srgbClr val="92D050"/>
          </a:solidFill>
          <a:prstDash val="dashDo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1</xdr:col>
      <xdr:colOff>38100</xdr:colOff>
      <xdr:row>39</xdr:row>
      <xdr:rowOff>0</xdr:rowOff>
    </xdr:from>
    <xdr:to>
      <xdr:col>2</xdr:col>
      <xdr:colOff>0</xdr:colOff>
      <xdr:row>40</xdr:row>
      <xdr:rowOff>7620</xdr:rowOff>
    </xdr:to>
    <xdr:sp macro="" textlink="">
      <xdr:nvSpPr>
        <xdr:cNvPr id="8" name="Rectangle 7">
          <a:extLst>
            <a:ext uri="{FF2B5EF4-FFF2-40B4-BE49-F238E27FC236}">
              <a16:creationId xmlns:a16="http://schemas.microsoft.com/office/drawing/2014/main" id="{7AA193DB-2A22-4329-A085-686197F7D3A0}"/>
            </a:ext>
          </a:extLst>
        </xdr:cNvPr>
        <xdr:cNvSpPr/>
      </xdr:nvSpPr>
      <xdr:spPr>
        <a:xfrm>
          <a:off x="289560" y="10111740"/>
          <a:ext cx="2179320" cy="190500"/>
        </a:xfrm>
        <a:prstGeom prst="rect">
          <a:avLst/>
        </a:prstGeom>
        <a:noFill/>
        <a:ln w="57150">
          <a:solidFill>
            <a:srgbClr val="00B0F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4</xdr:col>
      <xdr:colOff>0</xdr:colOff>
      <xdr:row>16</xdr:row>
      <xdr:rowOff>175260</xdr:rowOff>
    </xdr:from>
    <xdr:to>
      <xdr:col>6</xdr:col>
      <xdr:colOff>38100</xdr:colOff>
      <xdr:row>18</xdr:row>
      <xdr:rowOff>60960</xdr:rowOff>
    </xdr:to>
    <xdr:sp macro="" textlink="">
      <xdr:nvSpPr>
        <xdr:cNvPr id="9" name="Rectangle 8">
          <a:extLst>
            <a:ext uri="{FF2B5EF4-FFF2-40B4-BE49-F238E27FC236}">
              <a16:creationId xmlns:a16="http://schemas.microsoft.com/office/drawing/2014/main" id="{EA4A850F-B1AF-4B16-BECF-01A27355FA9B}"/>
            </a:ext>
          </a:extLst>
        </xdr:cNvPr>
        <xdr:cNvSpPr/>
      </xdr:nvSpPr>
      <xdr:spPr>
        <a:xfrm>
          <a:off x="5036820" y="4114800"/>
          <a:ext cx="2247900" cy="274320"/>
        </a:xfrm>
        <a:prstGeom prst="rect">
          <a:avLst/>
        </a:prstGeom>
        <a:noFill/>
        <a:ln w="57150">
          <a:solidFill>
            <a:srgbClr val="7030A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0</xdr:col>
      <xdr:colOff>171450</xdr:colOff>
      <xdr:row>66</xdr:row>
      <xdr:rowOff>133350</xdr:rowOff>
    </xdr:from>
    <xdr:to>
      <xdr:col>7</xdr:col>
      <xdr:colOff>142875</xdr:colOff>
      <xdr:row>72</xdr:row>
      <xdr:rowOff>57150</xdr:rowOff>
    </xdr:to>
    <xdr:sp macro="" textlink="">
      <xdr:nvSpPr>
        <xdr:cNvPr id="10" name="Rectangle 9">
          <a:extLst>
            <a:ext uri="{FF2B5EF4-FFF2-40B4-BE49-F238E27FC236}">
              <a16:creationId xmlns:a16="http://schemas.microsoft.com/office/drawing/2014/main" id="{6EB7D31F-A5DC-428C-8276-371F1C46E110}"/>
            </a:ext>
          </a:extLst>
        </xdr:cNvPr>
        <xdr:cNvSpPr/>
      </xdr:nvSpPr>
      <xdr:spPr>
        <a:xfrm>
          <a:off x="171450" y="14754225"/>
          <a:ext cx="8067675" cy="1047750"/>
        </a:xfrm>
        <a:prstGeom prst="rect">
          <a:avLst/>
        </a:prstGeom>
        <a:noFill/>
        <a:ln w="57150">
          <a:solidFill>
            <a:schemeClr val="bg2">
              <a:lumMod val="50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0</xdr:col>
      <xdr:colOff>205740</xdr:colOff>
      <xdr:row>81</xdr:row>
      <xdr:rowOff>152400</xdr:rowOff>
    </xdr:from>
    <xdr:to>
      <xdr:col>7</xdr:col>
      <xdr:colOff>190500</xdr:colOff>
      <xdr:row>86</xdr:row>
      <xdr:rowOff>121920</xdr:rowOff>
    </xdr:to>
    <xdr:sp macro="" textlink="">
      <xdr:nvSpPr>
        <xdr:cNvPr id="11" name="Rectangle 10">
          <a:extLst>
            <a:ext uri="{FF2B5EF4-FFF2-40B4-BE49-F238E27FC236}">
              <a16:creationId xmlns:a16="http://schemas.microsoft.com/office/drawing/2014/main" id="{C8C95A28-463C-4DC5-95F9-0DFA277DF93F}"/>
            </a:ext>
          </a:extLst>
        </xdr:cNvPr>
        <xdr:cNvSpPr/>
      </xdr:nvSpPr>
      <xdr:spPr>
        <a:xfrm>
          <a:off x="205740" y="13708380"/>
          <a:ext cx="8077200" cy="1120140"/>
        </a:xfrm>
        <a:prstGeom prst="rect">
          <a:avLst/>
        </a:prstGeom>
        <a:noFill/>
        <a:ln w="57150">
          <a:solidFill>
            <a:srgbClr val="00206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3</xdr:col>
      <xdr:colOff>579120</xdr:colOff>
      <xdr:row>100</xdr:row>
      <xdr:rowOff>152400</xdr:rowOff>
    </xdr:from>
    <xdr:to>
      <xdr:col>5</xdr:col>
      <xdr:colOff>259080</xdr:colOff>
      <xdr:row>102</xdr:row>
      <xdr:rowOff>60960</xdr:rowOff>
    </xdr:to>
    <xdr:sp macro="" textlink="">
      <xdr:nvSpPr>
        <xdr:cNvPr id="12" name="Rectangle 11">
          <a:extLst>
            <a:ext uri="{FF2B5EF4-FFF2-40B4-BE49-F238E27FC236}">
              <a16:creationId xmlns:a16="http://schemas.microsoft.com/office/drawing/2014/main" id="{ED1FBACD-B53C-4ECD-8C6D-16F86B0D71F1}"/>
            </a:ext>
          </a:extLst>
        </xdr:cNvPr>
        <xdr:cNvSpPr/>
      </xdr:nvSpPr>
      <xdr:spPr>
        <a:xfrm>
          <a:off x="4389120" y="19431000"/>
          <a:ext cx="2247900" cy="274320"/>
        </a:xfrm>
        <a:prstGeom prst="rect">
          <a:avLst/>
        </a:prstGeom>
        <a:noFill/>
        <a:ln w="57150">
          <a:solidFill>
            <a:srgbClr val="7030A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0</xdr:col>
      <xdr:colOff>220980</xdr:colOff>
      <xdr:row>103</xdr:row>
      <xdr:rowOff>144780</xdr:rowOff>
    </xdr:from>
    <xdr:to>
      <xdr:col>3</xdr:col>
      <xdr:colOff>121920</xdr:colOff>
      <xdr:row>105</xdr:row>
      <xdr:rowOff>53340</xdr:rowOff>
    </xdr:to>
    <xdr:sp macro="" textlink="">
      <xdr:nvSpPr>
        <xdr:cNvPr id="13" name="Rectangle 12">
          <a:extLst>
            <a:ext uri="{FF2B5EF4-FFF2-40B4-BE49-F238E27FC236}">
              <a16:creationId xmlns:a16="http://schemas.microsoft.com/office/drawing/2014/main" id="{2C83D648-4AE2-4E2D-AB97-7D3CDF4662BC}"/>
            </a:ext>
          </a:extLst>
        </xdr:cNvPr>
        <xdr:cNvSpPr/>
      </xdr:nvSpPr>
      <xdr:spPr>
        <a:xfrm>
          <a:off x="220980" y="19972020"/>
          <a:ext cx="3710940" cy="274320"/>
        </a:xfrm>
        <a:prstGeom prst="rect">
          <a:avLst/>
        </a:prstGeom>
        <a:noFill/>
        <a:ln w="57150">
          <a:solidFill>
            <a:srgbClr val="00B0F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0</xdr:col>
      <xdr:colOff>243840</xdr:colOff>
      <xdr:row>106</xdr:row>
      <xdr:rowOff>670560</xdr:rowOff>
    </xdr:from>
    <xdr:to>
      <xdr:col>4</xdr:col>
      <xdr:colOff>45720</xdr:colOff>
      <xdr:row>108</xdr:row>
      <xdr:rowOff>68580</xdr:rowOff>
    </xdr:to>
    <xdr:sp macro="" textlink="">
      <xdr:nvSpPr>
        <xdr:cNvPr id="14" name="Rectangle 13">
          <a:extLst>
            <a:ext uri="{FF2B5EF4-FFF2-40B4-BE49-F238E27FC236}">
              <a16:creationId xmlns:a16="http://schemas.microsoft.com/office/drawing/2014/main" id="{F0ACF6B7-A1BA-4CE7-B3A1-C202A5B34A93}"/>
            </a:ext>
          </a:extLst>
        </xdr:cNvPr>
        <xdr:cNvSpPr/>
      </xdr:nvSpPr>
      <xdr:spPr>
        <a:xfrm>
          <a:off x="243840" y="21046440"/>
          <a:ext cx="4838700" cy="274320"/>
        </a:xfrm>
        <a:prstGeom prst="rect">
          <a:avLst/>
        </a:prstGeom>
        <a:noFill/>
        <a:ln w="57150">
          <a:solidFill>
            <a:srgbClr val="00B05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0</xdr:col>
      <xdr:colOff>152400</xdr:colOff>
      <xdr:row>129</xdr:row>
      <xdr:rowOff>7620</xdr:rowOff>
    </xdr:from>
    <xdr:to>
      <xdr:col>7</xdr:col>
      <xdr:colOff>198120</xdr:colOff>
      <xdr:row>133</xdr:row>
      <xdr:rowOff>129540</xdr:rowOff>
    </xdr:to>
    <xdr:sp macro="" textlink="">
      <xdr:nvSpPr>
        <xdr:cNvPr id="15" name="Rectangle 14">
          <a:extLst>
            <a:ext uri="{FF2B5EF4-FFF2-40B4-BE49-F238E27FC236}">
              <a16:creationId xmlns:a16="http://schemas.microsoft.com/office/drawing/2014/main" id="{FD11F91B-3C8B-477F-93E8-71561CD6BDDB}"/>
            </a:ext>
          </a:extLst>
        </xdr:cNvPr>
        <xdr:cNvSpPr/>
      </xdr:nvSpPr>
      <xdr:spPr>
        <a:xfrm>
          <a:off x="152400" y="25496520"/>
          <a:ext cx="8138160" cy="883920"/>
        </a:xfrm>
        <a:prstGeom prst="rect">
          <a:avLst/>
        </a:prstGeom>
        <a:noFill/>
        <a:ln w="57150">
          <a:solidFill>
            <a:srgbClr val="FFC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2C73-A775-40C7-899B-6D71D5ED5010}">
  <sheetPr>
    <pageSetUpPr fitToPage="1"/>
  </sheetPr>
  <dimension ref="B2:O50"/>
  <sheetViews>
    <sheetView showGridLines="0" tabSelected="1" zoomScaleNormal="100" workbookViewId="0">
      <selection activeCell="C36" sqref="C36"/>
    </sheetView>
  </sheetViews>
  <sheetFormatPr defaultRowHeight="15" x14ac:dyDescent="0.25"/>
  <cols>
    <col min="1" max="1" width="2.28515625" customWidth="1"/>
    <col min="2" max="2" width="34.85546875" customWidth="1"/>
    <col min="3" max="3" width="25.7109375" customWidth="1"/>
    <col min="4" max="4" width="17.42578125" customWidth="1"/>
    <col min="5" max="5" width="19.28515625" bestFit="1" customWidth="1"/>
    <col min="6" max="6" width="12.42578125" customWidth="1"/>
    <col min="7" max="7" width="9.85546875" bestFit="1" customWidth="1"/>
    <col min="8" max="8" width="19.28515625" bestFit="1" customWidth="1"/>
    <col min="9" max="10" width="14.140625" customWidth="1"/>
    <col min="11" max="11" width="9.85546875" bestFit="1" customWidth="1"/>
  </cols>
  <sheetData>
    <row r="2" spans="2:7" ht="21" x14ac:dyDescent="0.35">
      <c r="B2" s="1" t="s">
        <v>0</v>
      </c>
    </row>
    <row r="3" spans="2:7" ht="15.75" thickBot="1" x14ac:dyDescent="0.3">
      <c r="B3" s="2" t="s">
        <v>1</v>
      </c>
    </row>
    <row r="4" spans="2:7" x14ac:dyDescent="0.25">
      <c r="B4" s="3" t="s">
        <v>2</v>
      </c>
      <c r="C4" s="4"/>
      <c r="E4" s="5" t="s">
        <v>3</v>
      </c>
      <c r="F4" s="6"/>
    </row>
    <row r="5" spans="2:7" x14ac:dyDescent="0.25">
      <c r="B5" s="7" t="s">
        <v>4</v>
      </c>
      <c r="C5" s="8"/>
      <c r="E5" s="9"/>
      <c r="F5" s="10"/>
    </row>
    <row r="6" spans="2:7" x14ac:dyDescent="0.25">
      <c r="B6" s="11" t="s">
        <v>5</v>
      </c>
      <c r="C6" s="12"/>
      <c r="E6" s="13" t="s">
        <v>6</v>
      </c>
      <c r="F6" s="14">
        <f>SUMIFS($I$32:$I$46,$B$32:$B$46,F$4)</f>
        <v>0</v>
      </c>
    </row>
    <row r="7" spans="2:7" ht="15.75" thickBot="1" x14ac:dyDescent="0.3">
      <c r="B7" s="11" t="s">
        <v>7</v>
      </c>
      <c r="C7" s="15"/>
      <c r="E7" s="16" t="s">
        <v>8</v>
      </c>
      <c r="F7" s="17">
        <f>SUMIFS($J$32:$J$46,$B$32:$B$46,F$4)</f>
        <v>0</v>
      </c>
    </row>
    <row r="8" spans="2:7" ht="15.75" thickBot="1" x14ac:dyDescent="0.3">
      <c r="B8" s="18" t="s">
        <v>9</v>
      </c>
      <c r="C8" s="19">
        <f>C7*C5</f>
        <v>0</v>
      </c>
      <c r="G8" s="20"/>
    </row>
    <row r="9" spans="2:7" ht="16.5" thickBot="1" x14ac:dyDescent="0.3">
      <c r="C9" s="21"/>
      <c r="D9" s="22"/>
    </row>
    <row r="10" spans="2:7" x14ac:dyDescent="0.25">
      <c r="B10" s="3" t="s">
        <v>10</v>
      </c>
      <c r="C10" s="23"/>
      <c r="D10" s="23"/>
      <c r="E10" s="4"/>
    </row>
    <row r="11" spans="2:7" ht="35.25" customHeight="1" x14ac:dyDescent="0.25">
      <c r="B11" s="24" t="s">
        <v>11</v>
      </c>
      <c r="C11" s="25" t="s">
        <v>12</v>
      </c>
      <c r="D11" s="25" t="s">
        <v>13</v>
      </c>
      <c r="E11" s="26" t="s">
        <v>14</v>
      </c>
    </row>
    <row r="12" spans="2:7" x14ac:dyDescent="0.25">
      <c r="B12" s="27">
        <v>1</v>
      </c>
      <c r="C12" s="28"/>
      <c r="D12" s="29">
        <f>IF(C12="",0,$C$7/$C$8)</f>
        <v>0</v>
      </c>
      <c r="E12" s="30" t="str">
        <f>IF(C12="","",C12-D12)</f>
        <v/>
      </c>
    </row>
    <row r="13" spans="2:7" x14ac:dyDescent="0.25">
      <c r="B13" s="27" t="str">
        <f t="shared" ref="B13:B21" si="0">IF(B12="","",IF(B12+1&lt;=$C$5,B12+1,""))</f>
        <v/>
      </c>
      <c r="C13" s="28"/>
      <c r="D13" s="29">
        <f>IF(C13="",0,$C$7/$C$8)</f>
        <v>0</v>
      </c>
      <c r="E13" s="30" t="str">
        <f>IF(C13="","",E12+C13-D13)</f>
        <v/>
      </c>
    </row>
    <row r="14" spans="2:7" x14ac:dyDescent="0.25">
      <c r="B14" s="27" t="str">
        <f t="shared" si="0"/>
        <v/>
      </c>
      <c r="C14" s="28"/>
      <c r="D14" s="29">
        <f t="shared" ref="D14:D26" si="1">IF(C14="",0,$C$7/$C$8)</f>
        <v>0</v>
      </c>
      <c r="E14" s="30" t="str">
        <f t="shared" ref="E14:E26" si="2">IF(C14="","",E13+C14-D14)</f>
        <v/>
      </c>
    </row>
    <row r="15" spans="2:7" x14ac:dyDescent="0.25">
      <c r="B15" s="27" t="str">
        <f t="shared" si="0"/>
        <v/>
      </c>
      <c r="C15" s="28"/>
      <c r="D15" s="29">
        <f t="shared" si="1"/>
        <v>0</v>
      </c>
      <c r="E15" s="30" t="str">
        <f t="shared" si="2"/>
        <v/>
      </c>
    </row>
    <row r="16" spans="2:7" x14ac:dyDescent="0.25">
      <c r="B16" s="27" t="str">
        <f t="shared" si="0"/>
        <v/>
      </c>
      <c r="C16" s="28"/>
      <c r="D16" s="29">
        <f t="shared" si="1"/>
        <v>0</v>
      </c>
      <c r="E16" s="30" t="str">
        <f t="shared" si="2"/>
        <v/>
      </c>
    </row>
    <row r="17" spans="2:15" x14ac:dyDescent="0.25">
      <c r="B17" s="27" t="str">
        <f t="shared" si="0"/>
        <v/>
      </c>
      <c r="C17" s="28"/>
      <c r="D17" s="29">
        <f t="shared" si="1"/>
        <v>0</v>
      </c>
      <c r="E17" s="30" t="str">
        <f t="shared" si="2"/>
        <v/>
      </c>
    </row>
    <row r="18" spans="2:15" x14ac:dyDescent="0.25">
      <c r="B18" s="27" t="str">
        <f t="shared" si="0"/>
        <v/>
      </c>
      <c r="C18" s="28"/>
      <c r="D18" s="29">
        <f t="shared" si="1"/>
        <v>0</v>
      </c>
      <c r="E18" s="30" t="str">
        <f t="shared" si="2"/>
        <v/>
      </c>
    </row>
    <row r="19" spans="2:15" x14ac:dyDescent="0.25">
      <c r="B19" s="27" t="str">
        <f t="shared" si="0"/>
        <v/>
      </c>
      <c r="C19" s="28"/>
      <c r="D19" s="29">
        <f t="shared" si="1"/>
        <v>0</v>
      </c>
      <c r="E19" s="30" t="str">
        <f t="shared" si="2"/>
        <v/>
      </c>
    </row>
    <row r="20" spans="2:15" x14ac:dyDescent="0.25">
      <c r="B20" s="27" t="str">
        <f t="shared" si="0"/>
        <v/>
      </c>
      <c r="C20" s="28"/>
      <c r="D20" s="29">
        <f t="shared" si="1"/>
        <v>0</v>
      </c>
      <c r="E20" s="30" t="str">
        <f t="shared" si="2"/>
        <v/>
      </c>
    </row>
    <row r="21" spans="2:15" x14ac:dyDescent="0.25">
      <c r="B21" s="27" t="str">
        <f t="shared" si="0"/>
        <v/>
      </c>
      <c r="C21" s="28"/>
      <c r="D21" s="29">
        <f t="shared" si="1"/>
        <v>0</v>
      </c>
      <c r="E21" s="30" t="str">
        <f t="shared" si="2"/>
        <v/>
      </c>
    </row>
    <row r="22" spans="2:15" x14ac:dyDescent="0.25">
      <c r="B22" s="27" t="str">
        <f>IF(B21="","",IF(B21+1&lt;=$C$5,B21+1,""))</f>
        <v/>
      </c>
      <c r="C22" s="28"/>
      <c r="D22" s="29">
        <f t="shared" si="1"/>
        <v>0</v>
      </c>
      <c r="E22" s="30" t="str">
        <f t="shared" si="2"/>
        <v/>
      </c>
    </row>
    <row r="23" spans="2:15" x14ac:dyDescent="0.25">
      <c r="B23" s="27" t="str">
        <f>IF(B22="","",IF(B22+1&lt;=$C$5,B22+1,""))</f>
        <v/>
      </c>
      <c r="C23" s="28"/>
      <c r="D23" s="29">
        <f t="shared" si="1"/>
        <v>0</v>
      </c>
      <c r="E23" s="30" t="str">
        <f t="shared" si="2"/>
        <v/>
      </c>
    </row>
    <row r="24" spans="2:15" x14ac:dyDescent="0.25">
      <c r="B24" s="27" t="str">
        <f>IF(B23="","",IF(B23+1&lt;=$C$5,B23+1,""))</f>
        <v/>
      </c>
      <c r="C24" s="28"/>
      <c r="D24" s="29">
        <f t="shared" si="1"/>
        <v>0</v>
      </c>
      <c r="E24" s="30" t="str">
        <f t="shared" si="2"/>
        <v/>
      </c>
    </row>
    <row r="25" spans="2:15" x14ac:dyDescent="0.25">
      <c r="B25" s="27" t="str">
        <f>IF(B24="","",IF(B24+1&lt;=$C$5,B24+1,""))</f>
        <v/>
      </c>
      <c r="C25" s="28"/>
      <c r="D25" s="29">
        <f t="shared" si="1"/>
        <v>0</v>
      </c>
      <c r="E25" s="30" t="str">
        <f t="shared" si="2"/>
        <v/>
      </c>
    </row>
    <row r="26" spans="2:15" x14ac:dyDescent="0.25">
      <c r="B26" s="27" t="str">
        <f>IF(B25="","",IF(B25+1&lt;=$C$5,B25+1,""))</f>
        <v/>
      </c>
      <c r="C26" s="28"/>
      <c r="D26" s="29">
        <f t="shared" si="1"/>
        <v>0</v>
      </c>
      <c r="E26" s="30" t="str">
        <f t="shared" si="2"/>
        <v/>
      </c>
    </row>
    <row r="27" spans="2:15" ht="15.75" thickBot="1" x14ac:dyDescent="0.3">
      <c r="B27" s="31" t="s">
        <v>15</v>
      </c>
      <c r="C27" s="32">
        <f>SUM(C12:C25)</f>
        <v>0</v>
      </c>
      <c r="D27" s="32">
        <f>SUM(D12:D25)</f>
        <v>0</v>
      </c>
      <c r="E27" s="33"/>
    </row>
    <row r="28" spans="2:15" ht="15.75" x14ac:dyDescent="0.25">
      <c r="B28" s="34"/>
      <c r="C28" s="34"/>
      <c r="D28" s="34"/>
      <c r="E28" s="34"/>
    </row>
    <row r="29" spans="2:15" ht="15.75" x14ac:dyDescent="0.25">
      <c r="E29" s="35"/>
      <c r="F29" s="36"/>
      <c r="G29" s="36"/>
      <c r="H29" s="36"/>
      <c r="I29" s="36"/>
      <c r="J29" s="36"/>
      <c r="K29" s="36"/>
      <c r="L29" s="36"/>
      <c r="M29" s="36"/>
      <c r="N29" s="36"/>
      <c r="O29" s="37"/>
    </row>
    <row r="30" spans="2:15" x14ac:dyDescent="0.25">
      <c r="B30" s="38"/>
      <c r="C30" s="39" t="s">
        <v>16</v>
      </c>
      <c r="D30" s="39"/>
      <c r="E30" s="39"/>
      <c r="F30" s="39"/>
      <c r="G30" s="39"/>
      <c r="H30" s="40"/>
      <c r="I30" s="176" t="s">
        <v>17</v>
      </c>
      <c r="J30" s="177"/>
      <c r="N30" s="41"/>
      <c r="O30" s="41"/>
    </row>
    <row r="31" spans="2:15" ht="43.15" customHeight="1" x14ac:dyDescent="0.25">
      <c r="B31" s="42" t="s">
        <v>11</v>
      </c>
      <c r="C31" s="25" t="s">
        <v>18</v>
      </c>
      <c r="D31" s="25" t="s">
        <v>19</v>
      </c>
      <c r="E31" s="25" t="s">
        <v>20</v>
      </c>
      <c r="F31" s="25" t="s">
        <v>21</v>
      </c>
      <c r="G31" s="43" t="s">
        <v>22</v>
      </c>
      <c r="H31" s="44" t="s">
        <v>23</v>
      </c>
      <c r="I31" s="45" t="s">
        <v>24</v>
      </c>
      <c r="J31" s="44" t="s">
        <v>25</v>
      </c>
      <c r="N31" s="46"/>
      <c r="O31" s="46"/>
    </row>
    <row r="32" spans="2:15" x14ac:dyDescent="0.25">
      <c r="B32" s="47"/>
      <c r="C32" s="48">
        <f t="shared" ref="C32:C46" si="3">D12*$C$8</f>
        <v>0</v>
      </c>
      <c r="D32" s="49">
        <f t="shared" ref="D32:D46" si="4">C12</f>
        <v>0</v>
      </c>
      <c r="E32" s="50">
        <f>D32</f>
        <v>0</v>
      </c>
      <c r="F32" s="51">
        <f t="shared" ref="F32:F46" si="5">E32*$C$8</f>
        <v>0</v>
      </c>
      <c r="G32" s="51">
        <f>C32</f>
        <v>0</v>
      </c>
      <c r="H32" s="51">
        <f>F32-G32</f>
        <v>0</v>
      </c>
      <c r="I32" s="51">
        <f>IF($H32&gt;$C32,$C32,H32)</f>
        <v>0</v>
      </c>
      <c r="J32" s="51">
        <f>H32-I32</f>
        <v>0</v>
      </c>
      <c r="N32" s="46"/>
      <c r="O32" s="46"/>
    </row>
    <row r="33" spans="2:15" x14ac:dyDescent="0.25">
      <c r="B33" s="47">
        <f>IF(C33="","",B32+1)</f>
        <v>1</v>
      </c>
      <c r="C33" s="48">
        <f t="shared" si="3"/>
        <v>0</v>
      </c>
      <c r="D33" s="49">
        <f t="shared" si="4"/>
        <v>0</v>
      </c>
      <c r="E33" s="50">
        <f t="shared" ref="E33:E46" si="6">E32+D33</f>
        <v>0</v>
      </c>
      <c r="F33" s="51">
        <f t="shared" si="5"/>
        <v>0</v>
      </c>
      <c r="G33" s="51">
        <f>SUM($C$32:C33)</f>
        <v>0</v>
      </c>
      <c r="H33" s="51">
        <f>F33-G33</f>
        <v>0</v>
      </c>
      <c r="I33" s="51">
        <f t="shared" ref="I33:I46" si="7">IF($H33&gt;$C33,$C33,H33)</f>
        <v>0</v>
      </c>
      <c r="J33" s="51">
        <f t="shared" ref="J33:J36" si="8">H33-I33</f>
        <v>0</v>
      </c>
      <c r="N33" s="46"/>
      <c r="O33" s="46"/>
    </row>
    <row r="34" spans="2:15" x14ac:dyDescent="0.25">
      <c r="B34" s="47">
        <f t="shared" ref="B34:B37" si="9">IF(C34="","",B33+1)</f>
        <v>2</v>
      </c>
      <c r="C34" s="48">
        <f t="shared" si="3"/>
        <v>0</v>
      </c>
      <c r="D34" s="49">
        <f t="shared" si="4"/>
        <v>0</v>
      </c>
      <c r="E34" s="50">
        <f t="shared" si="6"/>
        <v>0</v>
      </c>
      <c r="F34" s="51">
        <f t="shared" si="5"/>
        <v>0</v>
      </c>
      <c r="G34" s="51">
        <f>SUM($C$32:C34)</f>
        <v>0</v>
      </c>
      <c r="H34" s="51">
        <f t="shared" ref="H34:H46" si="10">F34-G34</f>
        <v>0</v>
      </c>
      <c r="I34" s="51">
        <f t="shared" si="7"/>
        <v>0</v>
      </c>
      <c r="J34" s="51">
        <f t="shared" si="8"/>
        <v>0</v>
      </c>
      <c r="N34" s="46"/>
      <c r="O34" s="46"/>
    </row>
    <row r="35" spans="2:15" x14ac:dyDescent="0.25">
      <c r="B35" s="47">
        <f t="shared" si="9"/>
        <v>3</v>
      </c>
      <c r="C35" s="48">
        <f t="shared" si="3"/>
        <v>0</v>
      </c>
      <c r="D35" s="49">
        <f t="shared" si="4"/>
        <v>0</v>
      </c>
      <c r="E35" s="50">
        <f t="shared" si="6"/>
        <v>0</v>
      </c>
      <c r="F35" s="51">
        <f t="shared" si="5"/>
        <v>0</v>
      </c>
      <c r="G35" s="51">
        <f>SUM($C$32:C35)</f>
        <v>0</v>
      </c>
      <c r="H35" s="51">
        <f t="shared" si="10"/>
        <v>0</v>
      </c>
      <c r="I35" s="51">
        <f t="shared" si="7"/>
        <v>0</v>
      </c>
      <c r="J35" s="51">
        <f>H35-I35</f>
        <v>0</v>
      </c>
      <c r="N35" s="46"/>
      <c r="O35" s="46"/>
    </row>
    <row r="36" spans="2:15" x14ac:dyDescent="0.25">
      <c r="B36" s="47">
        <f t="shared" si="9"/>
        <v>4</v>
      </c>
      <c r="C36" s="48">
        <f t="shared" si="3"/>
        <v>0</v>
      </c>
      <c r="D36" s="49">
        <f t="shared" si="4"/>
        <v>0</v>
      </c>
      <c r="E36" s="50">
        <f t="shared" si="6"/>
        <v>0</v>
      </c>
      <c r="F36" s="51">
        <f t="shared" si="5"/>
        <v>0</v>
      </c>
      <c r="G36" s="51">
        <f>SUM($C$32:C36)</f>
        <v>0</v>
      </c>
      <c r="H36" s="51">
        <f t="shared" si="10"/>
        <v>0</v>
      </c>
      <c r="I36" s="51">
        <f t="shared" si="7"/>
        <v>0</v>
      </c>
      <c r="J36" s="51">
        <f t="shared" si="8"/>
        <v>0</v>
      </c>
      <c r="N36" s="46"/>
      <c r="O36" s="46"/>
    </row>
    <row r="37" spans="2:15" x14ac:dyDescent="0.25">
      <c r="B37" s="47">
        <f t="shared" si="9"/>
        <v>5</v>
      </c>
      <c r="C37" s="48">
        <f t="shared" si="3"/>
        <v>0</v>
      </c>
      <c r="D37" s="49">
        <f t="shared" si="4"/>
        <v>0</v>
      </c>
      <c r="E37" s="50">
        <f t="shared" si="6"/>
        <v>0</v>
      </c>
      <c r="F37" s="51">
        <f t="shared" si="5"/>
        <v>0</v>
      </c>
      <c r="G37" s="51">
        <f>SUM($C$32:C37)</f>
        <v>0</v>
      </c>
      <c r="H37" s="51">
        <f t="shared" si="10"/>
        <v>0</v>
      </c>
      <c r="I37" s="51">
        <f t="shared" si="7"/>
        <v>0</v>
      </c>
      <c r="J37" s="51">
        <f>H37-I37</f>
        <v>0</v>
      </c>
      <c r="N37" s="46"/>
      <c r="O37" s="46"/>
    </row>
    <row r="38" spans="2:15" x14ac:dyDescent="0.25">
      <c r="B38" s="47">
        <f>IF(C38="","",B37+1)</f>
        <v>6</v>
      </c>
      <c r="C38" s="48">
        <f t="shared" si="3"/>
        <v>0</v>
      </c>
      <c r="D38" s="49">
        <f t="shared" si="4"/>
        <v>0</v>
      </c>
      <c r="E38" s="52">
        <f t="shared" si="6"/>
        <v>0</v>
      </c>
      <c r="F38" s="53">
        <f t="shared" si="5"/>
        <v>0</v>
      </c>
      <c r="G38" s="51">
        <f>SUM($C$32:C38)</f>
        <v>0</v>
      </c>
      <c r="H38" s="51">
        <f t="shared" si="10"/>
        <v>0</v>
      </c>
      <c r="I38" s="51">
        <f t="shared" si="7"/>
        <v>0</v>
      </c>
      <c r="J38" s="51">
        <f>H38-I38</f>
        <v>0</v>
      </c>
      <c r="N38" s="46"/>
      <c r="O38" s="46"/>
    </row>
    <row r="39" spans="2:15" x14ac:dyDescent="0.25">
      <c r="B39" s="47">
        <f t="shared" ref="B39:B46" si="11">IF(C39="","",B38+1)</f>
        <v>7</v>
      </c>
      <c r="C39" s="48">
        <f t="shared" si="3"/>
        <v>0</v>
      </c>
      <c r="D39" s="49">
        <f t="shared" si="4"/>
        <v>0</v>
      </c>
      <c r="E39" s="52">
        <f t="shared" si="6"/>
        <v>0</v>
      </c>
      <c r="F39" s="53">
        <f t="shared" si="5"/>
        <v>0</v>
      </c>
      <c r="G39" s="51">
        <f>SUM($C$32:C39)</f>
        <v>0</v>
      </c>
      <c r="H39" s="51">
        <f t="shared" si="10"/>
        <v>0</v>
      </c>
      <c r="I39" s="51">
        <f t="shared" si="7"/>
        <v>0</v>
      </c>
      <c r="J39" s="51">
        <f t="shared" ref="J39:J46" si="12">H39-I39</f>
        <v>0</v>
      </c>
      <c r="N39" s="46"/>
      <c r="O39" s="46"/>
    </row>
    <row r="40" spans="2:15" x14ac:dyDescent="0.25">
      <c r="B40" s="47">
        <f t="shared" si="11"/>
        <v>8</v>
      </c>
      <c r="C40" s="48">
        <f t="shared" si="3"/>
        <v>0</v>
      </c>
      <c r="D40" s="49">
        <f t="shared" si="4"/>
        <v>0</v>
      </c>
      <c r="E40" s="52">
        <f t="shared" si="6"/>
        <v>0</v>
      </c>
      <c r="F40" s="53">
        <f t="shared" si="5"/>
        <v>0</v>
      </c>
      <c r="G40" s="51">
        <f>SUM($C$32:C40)</f>
        <v>0</v>
      </c>
      <c r="H40" s="51">
        <f t="shared" si="10"/>
        <v>0</v>
      </c>
      <c r="I40" s="51">
        <f t="shared" si="7"/>
        <v>0</v>
      </c>
      <c r="J40" s="51">
        <f t="shared" si="12"/>
        <v>0</v>
      </c>
      <c r="N40" s="46"/>
      <c r="O40" s="46"/>
    </row>
    <row r="41" spans="2:15" x14ac:dyDescent="0.25">
      <c r="B41" s="47">
        <f t="shared" si="11"/>
        <v>9</v>
      </c>
      <c r="C41" s="48">
        <f t="shared" si="3"/>
        <v>0</v>
      </c>
      <c r="D41" s="49">
        <f t="shared" si="4"/>
        <v>0</v>
      </c>
      <c r="E41" s="52">
        <f t="shared" si="6"/>
        <v>0</v>
      </c>
      <c r="F41" s="53">
        <f t="shared" si="5"/>
        <v>0</v>
      </c>
      <c r="G41" s="51">
        <f>SUM($C$32:C41)</f>
        <v>0</v>
      </c>
      <c r="H41" s="51">
        <f t="shared" si="10"/>
        <v>0</v>
      </c>
      <c r="I41" s="51">
        <f t="shared" si="7"/>
        <v>0</v>
      </c>
      <c r="J41" s="51">
        <f t="shared" si="12"/>
        <v>0</v>
      </c>
      <c r="N41" s="46"/>
      <c r="O41" s="46"/>
    </row>
    <row r="42" spans="2:15" x14ac:dyDescent="0.25">
      <c r="B42" s="47">
        <f t="shared" si="11"/>
        <v>10</v>
      </c>
      <c r="C42" s="48">
        <f t="shared" si="3"/>
        <v>0</v>
      </c>
      <c r="D42" s="49">
        <f t="shared" si="4"/>
        <v>0</v>
      </c>
      <c r="E42" s="52">
        <f t="shared" si="6"/>
        <v>0</v>
      </c>
      <c r="F42" s="53">
        <f t="shared" si="5"/>
        <v>0</v>
      </c>
      <c r="G42" s="51">
        <f>SUM($C$32:C42)</f>
        <v>0</v>
      </c>
      <c r="H42" s="51">
        <f t="shared" si="10"/>
        <v>0</v>
      </c>
      <c r="I42" s="51">
        <f t="shared" si="7"/>
        <v>0</v>
      </c>
      <c r="J42" s="51">
        <f t="shared" si="12"/>
        <v>0</v>
      </c>
      <c r="N42" s="46"/>
      <c r="O42" s="46"/>
    </row>
    <row r="43" spans="2:15" x14ac:dyDescent="0.25">
      <c r="B43" s="47">
        <f t="shared" si="11"/>
        <v>11</v>
      </c>
      <c r="C43" s="48">
        <f t="shared" si="3"/>
        <v>0</v>
      </c>
      <c r="D43" s="49">
        <f t="shared" si="4"/>
        <v>0</v>
      </c>
      <c r="E43" s="52">
        <f t="shared" si="6"/>
        <v>0</v>
      </c>
      <c r="F43" s="53">
        <f t="shared" si="5"/>
        <v>0</v>
      </c>
      <c r="G43" s="51">
        <f>SUM($C$32:C43)</f>
        <v>0</v>
      </c>
      <c r="H43" s="51">
        <f t="shared" si="10"/>
        <v>0</v>
      </c>
      <c r="I43" s="51">
        <f t="shared" si="7"/>
        <v>0</v>
      </c>
      <c r="J43" s="51">
        <f t="shared" si="12"/>
        <v>0</v>
      </c>
      <c r="N43" s="46"/>
      <c r="O43" s="46"/>
    </row>
    <row r="44" spans="2:15" x14ac:dyDescent="0.25">
      <c r="B44" s="47">
        <f t="shared" si="11"/>
        <v>12</v>
      </c>
      <c r="C44" s="48">
        <f t="shared" si="3"/>
        <v>0</v>
      </c>
      <c r="D44" s="49">
        <f t="shared" si="4"/>
        <v>0</v>
      </c>
      <c r="E44" s="52">
        <f t="shared" si="6"/>
        <v>0</v>
      </c>
      <c r="F44" s="53">
        <f t="shared" si="5"/>
        <v>0</v>
      </c>
      <c r="G44" s="51">
        <f>SUM($C$32:C44)</f>
        <v>0</v>
      </c>
      <c r="H44" s="51">
        <f t="shared" si="10"/>
        <v>0</v>
      </c>
      <c r="I44" s="51">
        <f t="shared" si="7"/>
        <v>0</v>
      </c>
      <c r="J44" s="51">
        <f t="shared" si="12"/>
        <v>0</v>
      </c>
      <c r="N44" s="46"/>
      <c r="O44" s="46"/>
    </row>
    <row r="45" spans="2:15" x14ac:dyDescent="0.25">
      <c r="B45" s="47">
        <f t="shared" si="11"/>
        <v>13</v>
      </c>
      <c r="C45" s="48">
        <f t="shared" si="3"/>
        <v>0</v>
      </c>
      <c r="D45" s="49">
        <f t="shared" si="4"/>
        <v>0</v>
      </c>
      <c r="E45" s="52">
        <f t="shared" si="6"/>
        <v>0</v>
      </c>
      <c r="F45" s="53">
        <f t="shared" si="5"/>
        <v>0</v>
      </c>
      <c r="G45" s="51">
        <f>SUM($C$32:C45)</f>
        <v>0</v>
      </c>
      <c r="H45" s="51">
        <f t="shared" si="10"/>
        <v>0</v>
      </c>
      <c r="I45" s="51">
        <f t="shared" si="7"/>
        <v>0</v>
      </c>
      <c r="J45" s="51">
        <f t="shared" si="12"/>
        <v>0</v>
      </c>
      <c r="N45" s="46"/>
      <c r="O45" s="46"/>
    </row>
    <row r="46" spans="2:15" x14ac:dyDescent="0.25">
      <c r="B46" s="47">
        <f t="shared" si="11"/>
        <v>14</v>
      </c>
      <c r="C46" s="48">
        <f t="shared" si="3"/>
        <v>0</v>
      </c>
      <c r="D46" s="49">
        <f t="shared" si="4"/>
        <v>0</v>
      </c>
      <c r="E46" s="52">
        <f t="shared" si="6"/>
        <v>0</v>
      </c>
      <c r="F46" s="53">
        <f t="shared" si="5"/>
        <v>0</v>
      </c>
      <c r="G46" s="51">
        <f>SUM($C$32:C46)</f>
        <v>0</v>
      </c>
      <c r="H46" s="51">
        <f t="shared" si="10"/>
        <v>0</v>
      </c>
      <c r="I46" s="51">
        <f t="shared" si="7"/>
        <v>0</v>
      </c>
      <c r="J46" s="51">
        <f t="shared" si="12"/>
        <v>0</v>
      </c>
      <c r="N46" s="46"/>
      <c r="O46" s="46"/>
    </row>
    <row r="47" spans="2:15" x14ac:dyDescent="0.25">
      <c r="B47" s="54"/>
      <c r="C47" s="55">
        <f>SUM(C32:C46)</f>
        <v>0</v>
      </c>
      <c r="D47" s="56"/>
      <c r="E47" s="56"/>
      <c r="F47" s="56"/>
      <c r="G47" s="56"/>
      <c r="H47" s="57"/>
      <c r="I47" s="175"/>
      <c r="J47" s="57"/>
      <c r="N47" s="46"/>
      <c r="O47" s="46"/>
    </row>
    <row r="48" spans="2:15" ht="15.75" x14ac:dyDescent="0.25">
      <c r="B48" s="36"/>
      <c r="D48" s="36"/>
      <c r="E48" s="36"/>
      <c r="F48" s="36"/>
      <c r="G48" s="58"/>
      <c r="H48" s="59"/>
      <c r="I48" s="60"/>
      <c r="J48" s="36"/>
      <c r="L48" s="59"/>
      <c r="M48" s="36"/>
      <c r="N48" s="36"/>
      <c r="O48" s="37"/>
    </row>
    <row r="49" spans="3:14" ht="15.75" x14ac:dyDescent="0.25">
      <c r="C49" s="34"/>
      <c r="D49" s="34"/>
      <c r="E49" s="34"/>
      <c r="F49" s="34"/>
      <c r="G49" s="34"/>
      <c r="H49" s="34"/>
      <c r="I49" s="34"/>
      <c r="J49" s="34"/>
      <c r="K49" s="34"/>
      <c r="L49" s="34"/>
      <c r="M49" s="34"/>
      <c r="N49" s="34"/>
    </row>
    <row r="50" spans="3:14" ht="15.75" x14ac:dyDescent="0.25">
      <c r="C50" s="34"/>
      <c r="D50" s="34"/>
      <c r="E50" s="34"/>
      <c r="F50" s="34"/>
      <c r="G50" s="34"/>
      <c r="H50" s="34"/>
      <c r="I50" s="34"/>
      <c r="J50" s="34"/>
      <c r="K50" s="34"/>
      <c r="L50" s="34"/>
      <c r="M50" s="34"/>
      <c r="N50" s="34"/>
    </row>
  </sheetData>
  <mergeCells count="1">
    <mergeCell ref="I30:J30"/>
  </mergeCells>
  <dataValidations count="1">
    <dataValidation type="list" allowBlank="1" showInputMessage="1" showErrorMessage="1" sqref="F4" xr:uid="{2B6A6AE0-673A-4AB9-9F16-AF4FBF42FA04}">
      <formula1>$B$32:$B$46</formula1>
    </dataValidation>
  </dataValidations>
  <pageMargins left="0.70866141732283472" right="0.70866141732283472" top="0.74803149606299213" bottom="0.74803149606299213" header="0.31496062992125984" footer="0.31496062992125984"/>
  <pageSetup paperSize="9" scale="65" orientation="landscape" cellComments="asDisplayed"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A5ACB-B41B-4A66-A231-60B821730245}">
  <sheetPr>
    <pageSetUpPr fitToPage="1"/>
  </sheetPr>
  <dimension ref="B2:O48"/>
  <sheetViews>
    <sheetView showGridLines="0" zoomScale="85" zoomScaleNormal="85" workbookViewId="0">
      <selection activeCell="L10" sqref="L10"/>
    </sheetView>
  </sheetViews>
  <sheetFormatPr defaultRowHeight="15" x14ac:dyDescent="0.25"/>
  <cols>
    <col min="1" max="1" width="1.7109375" customWidth="1"/>
    <col min="2" max="2" width="41" customWidth="1"/>
    <col min="3" max="3" width="15.5703125" customWidth="1"/>
    <col min="4" max="5" width="13.42578125" customWidth="1"/>
    <col min="6" max="6" width="14.85546875" customWidth="1"/>
    <col min="7" max="9" width="13.42578125" customWidth="1"/>
    <col min="11" max="11" width="41.28515625" customWidth="1"/>
    <col min="12" max="12" width="11.5703125" bestFit="1" customWidth="1"/>
  </cols>
  <sheetData>
    <row r="2" spans="2:15" ht="21" x14ac:dyDescent="0.35">
      <c r="B2" s="1" t="s">
        <v>26</v>
      </c>
      <c r="G2" s="2"/>
    </row>
    <row r="3" spans="2:15" x14ac:dyDescent="0.25">
      <c r="B3" s="2" t="s">
        <v>1</v>
      </c>
    </row>
    <row r="5" spans="2:15" x14ac:dyDescent="0.25">
      <c r="B5" s="61" t="s">
        <v>3</v>
      </c>
      <c r="C5" s="62"/>
    </row>
    <row r="7" spans="2:15" ht="45" x14ac:dyDescent="0.25">
      <c r="B7" s="63" t="s">
        <v>27</v>
      </c>
      <c r="C7" s="64" t="s">
        <v>28</v>
      </c>
      <c r="D7" s="64" t="s">
        <v>29</v>
      </c>
      <c r="E7" s="64" t="s">
        <v>30</v>
      </c>
      <c r="F7" s="64" t="s">
        <v>31</v>
      </c>
      <c r="G7" s="64" t="s">
        <v>32</v>
      </c>
      <c r="H7" s="64" t="s">
        <v>33</v>
      </c>
      <c r="I7" s="64" t="s">
        <v>34</v>
      </c>
      <c r="K7" s="179" t="s">
        <v>35</v>
      </c>
      <c r="L7" s="180"/>
      <c r="M7" s="180"/>
      <c r="N7" s="180"/>
      <c r="O7" s="181"/>
    </row>
    <row r="8" spans="2:15" x14ac:dyDescent="0.25">
      <c r="B8" s="62"/>
      <c r="C8" s="65"/>
      <c r="D8" s="65"/>
      <c r="E8" s="66">
        <f>D8-C8</f>
        <v>0</v>
      </c>
      <c r="F8" s="66">
        <f>IF(C8&gt;0,$C$5-C8,0)</f>
        <v>0</v>
      </c>
      <c r="G8" s="67">
        <f>L11</f>
        <v>0</v>
      </c>
      <c r="H8" s="67">
        <f>+IF(G8&gt;0,G8/E8,0)</f>
        <v>0</v>
      </c>
      <c r="I8" s="67">
        <f>+H8*F8</f>
        <v>0</v>
      </c>
      <c r="K8" s="68" t="s">
        <v>36</v>
      </c>
      <c r="L8" s="69">
        <f>'Painting Contract Liability'!C8</f>
        <v>0</v>
      </c>
      <c r="O8" s="70"/>
    </row>
    <row r="9" spans="2:15" x14ac:dyDescent="0.25">
      <c r="B9" s="62"/>
      <c r="C9" s="71"/>
      <c r="D9" s="71"/>
      <c r="E9" s="66">
        <f t="shared" ref="E9:E20" si="0">D9-C9</f>
        <v>0</v>
      </c>
      <c r="F9" s="66">
        <f t="shared" ref="F9:F20" si="1">IF(C9&gt;0,$C$5-C9,0)</f>
        <v>0</v>
      </c>
      <c r="G9" s="145"/>
      <c r="H9" s="67">
        <f t="shared" ref="H9:H20" si="2">+IF(G9&gt;0,G9/E9,0)</f>
        <v>0</v>
      </c>
      <c r="I9" s="67">
        <f t="shared" ref="I9:I20" si="3">+H9*F9</f>
        <v>0</v>
      </c>
      <c r="K9" s="68" t="s">
        <v>37</v>
      </c>
      <c r="L9" s="73">
        <f>E8</f>
        <v>0</v>
      </c>
      <c r="O9" s="70"/>
    </row>
    <row r="10" spans="2:15" x14ac:dyDescent="0.25">
      <c r="B10" s="62"/>
      <c r="C10" s="71"/>
      <c r="D10" s="71"/>
      <c r="E10" s="66">
        <f t="shared" si="0"/>
        <v>0</v>
      </c>
      <c r="F10" s="66">
        <f t="shared" si="1"/>
        <v>0</v>
      </c>
      <c r="G10" s="145"/>
      <c r="H10" s="67">
        <f t="shared" si="2"/>
        <v>0</v>
      </c>
      <c r="I10" s="67">
        <f t="shared" si="3"/>
        <v>0</v>
      </c>
      <c r="K10" s="68" t="s">
        <v>38</v>
      </c>
      <c r="L10" s="74">
        <f>(1+N10)^L9</f>
        <v>1</v>
      </c>
      <c r="M10" s="75" t="s">
        <v>39</v>
      </c>
      <c r="N10" s="76">
        <v>1.7000000000000001E-2</v>
      </c>
      <c r="O10" s="70" t="s">
        <v>40</v>
      </c>
    </row>
    <row r="11" spans="2:15" x14ac:dyDescent="0.25">
      <c r="B11" s="62"/>
      <c r="C11" s="71"/>
      <c r="D11" s="71"/>
      <c r="E11" s="66">
        <f t="shared" si="0"/>
        <v>0</v>
      </c>
      <c r="F11" s="66">
        <f t="shared" si="1"/>
        <v>0</v>
      </c>
      <c r="G11" s="145"/>
      <c r="H11" s="67">
        <f t="shared" si="2"/>
        <v>0</v>
      </c>
      <c r="I11" s="67">
        <f t="shared" si="3"/>
        <v>0</v>
      </c>
      <c r="K11" s="77" t="s">
        <v>41</v>
      </c>
      <c r="L11" s="78">
        <f>L8*L10</f>
        <v>0</v>
      </c>
      <c r="M11" s="79"/>
      <c r="N11" s="79"/>
      <c r="O11" s="80"/>
    </row>
    <row r="12" spans="2:15" x14ac:dyDescent="0.25">
      <c r="B12" s="62"/>
      <c r="C12" s="71"/>
      <c r="D12" s="71"/>
      <c r="E12" s="66">
        <f t="shared" si="0"/>
        <v>0</v>
      </c>
      <c r="F12" s="66">
        <f t="shared" si="1"/>
        <v>0</v>
      </c>
      <c r="G12" s="145"/>
      <c r="H12" s="67">
        <f t="shared" si="2"/>
        <v>0</v>
      </c>
      <c r="I12" s="67">
        <f t="shared" si="3"/>
        <v>0</v>
      </c>
    </row>
    <row r="13" spans="2:15" x14ac:dyDescent="0.25">
      <c r="B13" s="62"/>
      <c r="C13" s="71"/>
      <c r="D13" s="71"/>
      <c r="E13" s="66">
        <f t="shared" si="0"/>
        <v>0</v>
      </c>
      <c r="F13" s="66">
        <f t="shared" si="1"/>
        <v>0</v>
      </c>
      <c r="G13" s="145"/>
      <c r="H13" s="67">
        <f t="shared" si="2"/>
        <v>0</v>
      </c>
      <c r="I13" s="67">
        <f t="shared" si="3"/>
        <v>0</v>
      </c>
    </row>
    <row r="14" spans="2:15" x14ac:dyDescent="0.25">
      <c r="B14" s="62"/>
      <c r="C14" s="71"/>
      <c r="D14" s="71"/>
      <c r="E14" s="66">
        <f t="shared" si="0"/>
        <v>0</v>
      </c>
      <c r="F14" s="66">
        <f t="shared" si="1"/>
        <v>0</v>
      </c>
      <c r="G14" s="145"/>
      <c r="H14" s="67">
        <f t="shared" si="2"/>
        <v>0</v>
      </c>
      <c r="I14" s="67">
        <f t="shared" si="3"/>
        <v>0</v>
      </c>
    </row>
    <row r="15" spans="2:15" x14ac:dyDescent="0.25">
      <c r="B15" s="62"/>
      <c r="C15" s="71"/>
      <c r="D15" s="71"/>
      <c r="E15" s="66">
        <f t="shared" si="0"/>
        <v>0</v>
      </c>
      <c r="F15" s="66">
        <f t="shared" si="1"/>
        <v>0</v>
      </c>
      <c r="G15" s="145"/>
      <c r="H15" s="67">
        <f t="shared" si="2"/>
        <v>0</v>
      </c>
      <c r="I15" s="67">
        <f t="shared" si="3"/>
        <v>0</v>
      </c>
    </row>
    <row r="16" spans="2:15" x14ac:dyDescent="0.25">
      <c r="B16" s="62"/>
      <c r="C16" s="71"/>
      <c r="D16" s="71"/>
      <c r="E16" s="66">
        <f t="shared" si="0"/>
        <v>0</v>
      </c>
      <c r="F16" s="66">
        <f t="shared" si="1"/>
        <v>0</v>
      </c>
      <c r="G16" s="145"/>
      <c r="H16" s="67">
        <f t="shared" si="2"/>
        <v>0</v>
      </c>
      <c r="I16" s="67">
        <f t="shared" si="3"/>
        <v>0</v>
      </c>
    </row>
    <row r="17" spans="2:9" x14ac:dyDescent="0.25">
      <c r="B17" s="62"/>
      <c r="C17" s="71"/>
      <c r="D17" s="71"/>
      <c r="E17" s="66">
        <f t="shared" si="0"/>
        <v>0</v>
      </c>
      <c r="F17" s="66">
        <f t="shared" si="1"/>
        <v>0</v>
      </c>
      <c r="G17" s="145"/>
      <c r="H17" s="67">
        <f t="shared" si="2"/>
        <v>0</v>
      </c>
      <c r="I17" s="67">
        <f t="shared" si="3"/>
        <v>0</v>
      </c>
    </row>
    <row r="18" spans="2:9" x14ac:dyDescent="0.25">
      <c r="B18" s="62"/>
      <c r="C18" s="71"/>
      <c r="D18" s="71"/>
      <c r="E18" s="66">
        <f t="shared" si="0"/>
        <v>0</v>
      </c>
      <c r="F18" s="66">
        <f t="shared" si="1"/>
        <v>0</v>
      </c>
      <c r="G18" s="145"/>
      <c r="H18" s="67">
        <f t="shared" si="2"/>
        <v>0</v>
      </c>
      <c r="I18" s="67">
        <f t="shared" si="3"/>
        <v>0</v>
      </c>
    </row>
    <row r="19" spans="2:9" x14ac:dyDescent="0.25">
      <c r="B19" s="62"/>
      <c r="C19" s="71"/>
      <c r="D19" s="71"/>
      <c r="E19" s="66">
        <f t="shared" si="0"/>
        <v>0</v>
      </c>
      <c r="F19" s="66">
        <f t="shared" si="1"/>
        <v>0</v>
      </c>
      <c r="G19" s="145"/>
      <c r="H19" s="67">
        <f t="shared" si="2"/>
        <v>0</v>
      </c>
      <c r="I19" s="67">
        <f t="shared" si="3"/>
        <v>0</v>
      </c>
    </row>
    <row r="20" spans="2:9" x14ac:dyDescent="0.25">
      <c r="B20" s="62"/>
      <c r="C20" s="71"/>
      <c r="D20" s="71"/>
      <c r="E20" s="66">
        <f t="shared" si="0"/>
        <v>0</v>
      </c>
      <c r="F20" s="66">
        <f t="shared" si="1"/>
        <v>0</v>
      </c>
      <c r="G20" s="145"/>
      <c r="H20" s="67">
        <f t="shared" si="2"/>
        <v>0</v>
      </c>
      <c r="I20" s="67">
        <f t="shared" si="3"/>
        <v>0</v>
      </c>
    </row>
    <row r="21" spans="2:9" x14ac:dyDescent="0.25">
      <c r="B21" s="62"/>
      <c r="C21" s="71"/>
      <c r="D21" s="71"/>
      <c r="E21" s="66">
        <f t="shared" ref="E21:E25" si="4">D21-C21</f>
        <v>0</v>
      </c>
      <c r="F21" s="66">
        <f t="shared" ref="F21:F25" si="5">IF(C21&gt;0,$C$5-C21,0)</f>
        <v>0</v>
      </c>
      <c r="G21" s="145"/>
      <c r="H21" s="67">
        <f t="shared" ref="H21:H25" si="6">+IF(G21&gt;0,G21/E21,0)</f>
        <v>0</v>
      </c>
      <c r="I21" s="67">
        <f t="shared" ref="I21:I25" si="7">+H21*F21</f>
        <v>0</v>
      </c>
    </row>
    <row r="22" spans="2:9" x14ac:dyDescent="0.25">
      <c r="B22" s="62"/>
      <c r="C22" s="71"/>
      <c r="D22" s="71"/>
      <c r="E22" s="66">
        <f t="shared" si="4"/>
        <v>0</v>
      </c>
      <c r="F22" s="66">
        <f t="shared" si="5"/>
        <v>0</v>
      </c>
      <c r="G22" s="145"/>
      <c r="H22" s="67">
        <f t="shared" si="6"/>
        <v>0</v>
      </c>
      <c r="I22" s="67">
        <f t="shared" si="7"/>
        <v>0</v>
      </c>
    </row>
    <row r="23" spans="2:9" x14ac:dyDescent="0.25">
      <c r="B23" s="62"/>
      <c r="C23" s="71"/>
      <c r="D23" s="71"/>
      <c r="E23" s="66">
        <f t="shared" si="4"/>
        <v>0</v>
      </c>
      <c r="F23" s="66">
        <f t="shared" si="5"/>
        <v>0</v>
      </c>
      <c r="G23" s="145"/>
      <c r="H23" s="67">
        <f t="shared" si="6"/>
        <v>0</v>
      </c>
      <c r="I23" s="67">
        <f t="shared" si="7"/>
        <v>0</v>
      </c>
    </row>
    <row r="24" spans="2:9" x14ac:dyDescent="0.25">
      <c r="B24" s="62"/>
      <c r="C24" s="71"/>
      <c r="D24" s="71"/>
      <c r="E24" s="66">
        <f t="shared" si="4"/>
        <v>0</v>
      </c>
      <c r="F24" s="66">
        <f t="shared" si="5"/>
        <v>0</v>
      </c>
      <c r="G24" s="145"/>
      <c r="H24" s="67">
        <f t="shared" si="6"/>
        <v>0</v>
      </c>
      <c r="I24" s="67">
        <f t="shared" si="7"/>
        <v>0</v>
      </c>
    </row>
    <row r="25" spans="2:9" x14ac:dyDescent="0.25">
      <c r="B25" s="62"/>
      <c r="C25" s="71"/>
      <c r="D25" s="71"/>
      <c r="E25" s="66">
        <f t="shared" si="4"/>
        <v>0</v>
      </c>
      <c r="F25" s="66">
        <f t="shared" si="5"/>
        <v>0</v>
      </c>
      <c r="G25" s="145"/>
      <c r="H25" s="67">
        <f t="shared" si="6"/>
        <v>0</v>
      </c>
      <c r="I25" s="67">
        <f t="shared" si="7"/>
        <v>0</v>
      </c>
    </row>
    <row r="26" spans="2:9" x14ac:dyDescent="0.25">
      <c r="B26" s="81" t="s">
        <v>15</v>
      </c>
      <c r="C26" s="82"/>
      <c r="D26" s="82"/>
      <c r="E26" s="82"/>
      <c r="F26" s="83"/>
      <c r="G26" s="67">
        <f>SUM(G8:G25)</f>
        <v>0</v>
      </c>
      <c r="H26" s="67">
        <f>SUM(H8:H25)</f>
        <v>0</v>
      </c>
      <c r="I26" s="67">
        <f>SUM(I8:I25)</f>
        <v>0</v>
      </c>
    </row>
    <row r="29" spans="2:9" ht="29.45" customHeight="1" x14ac:dyDescent="0.25">
      <c r="B29" s="84" t="s">
        <v>27</v>
      </c>
      <c r="C29" s="182" t="s">
        <v>24</v>
      </c>
      <c r="D29" s="182"/>
      <c r="E29" s="182" t="s">
        <v>25</v>
      </c>
      <c r="F29" s="182"/>
    </row>
    <row r="30" spans="2:9" x14ac:dyDescent="0.25">
      <c r="B30" s="62" t="str">
        <f>IF(B8="","",B8)</f>
        <v/>
      </c>
      <c r="C30" s="178">
        <f>IF(D8=($C$5+1),I8,0)</f>
        <v>0</v>
      </c>
      <c r="D30" s="178"/>
      <c r="E30" s="178">
        <f>IF(D8=($C$5+1),0,I8)</f>
        <v>0</v>
      </c>
      <c r="F30" s="178"/>
    </row>
    <row r="31" spans="2:9" x14ac:dyDescent="0.25">
      <c r="B31" s="62" t="str">
        <f t="shared" ref="B31:B47" si="8">IF(B9="","",B9)</f>
        <v/>
      </c>
      <c r="C31" s="178">
        <f t="shared" ref="C31:C47" si="9">IF(D9=($C$5+1),I9,0)</f>
        <v>0</v>
      </c>
      <c r="D31" s="178"/>
      <c r="E31" s="178">
        <f t="shared" ref="E31:E47" si="10">IF(D9=($C$5+1),0,I9)</f>
        <v>0</v>
      </c>
      <c r="F31" s="178"/>
    </row>
    <row r="32" spans="2:9" x14ac:dyDescent="0.25">
      <c r="B32" s="62" t="str">
        <f t="shared" si="8"/>
        <v/>
      </c>
      <c r="C32" s="178">
        <f t="shared" si="9"/>
        <v>0</v>
      </c>
      <c r="D32" s="178"/>
      <c r="E32" s="178">
        <f t="shared" si="10"/>
        <v>0</v>
      </c>
      <c r="F32" s="178"/>
    </row>
    <row r="33" spans="2:7" x14ac:dyDescent="0.25">
      <c r="B33" s="62" t="str">
        <f t="shared" si="8"/>
        <v/>
      </c>
      <c r="C33" s="178">
        <f t="shared" si="9"/>
        <v>0</v>
      </c>
      <c r="D33" s="178"/>
      <c r="E33" s="178">
        <f t="shared" si="10"/>
        <v>0</v>
      </c>
      <c r="F33" s="178"/>
    </row>
    <row r="34" spans="2:7" x14ac:dyDescent="0.25">
      <c r="B34" s="62" t="str">
        <f t="shared" si="8"/>
        <v/>
      </c>
      <c r="C34" s="178">
        <f t="shared" si="9"/>
        <v>0</v>
      </c>
      <c r="D34" s="178"/>
      <c r="E34" s="178">
        <f t="shared" si="10"/>
        <v>0</v>
      </c>
      <c r="F34" s="178"/>
    </row>
    <row r="35" spans="2:7" x14ac:dyDescent="0.25">
      <c r="B35" s="62" t="str">
        <f t="shared" si="8"/>
        <v/>
      </c>
      <c r="C35" s="178">
        <f t="shared" si="9"/>
        <v>0</v>
      </c>
      <c r="D35" s="178"/>
      <c r="E35" s="178">
        <f t="shared" si="10"/>
        <v>0</v>
      </c>
      <c r="F35" s="178"/>
    </row>
    <row r="36" spans="2:7" x14ac:dyDescent="0.25">
      <c r="B36" s="62" t="str">
        <f t="shared" si="8"/>
        <v/>
      </c>
      <c r="C36" s="178">
        <f t="shared" si="9"/>
        <v>0</v>
      </c>
      <c r="D36" s="178"/>
      <c r="E36" s="178">
        <f t="shared" si="10"/>
        <v>0</v>
      </c>
      <c r="F36" s="178"/>
    </row>
    <row r="37" spans="2:7" x14ac:dyDescent="0.25">
      <c r="B37" s="62" t="str">
        <f t="shared" si="8"/>
        <v/>
      </c>
      <c r="C37" s="178">
        <f t="shared" si="9"/>
        <v>0</v>
      </c>
      <c r="D37" s="178"/>
      <c r="E37" s="178">
        <f t="shared" si="10"/>
        <v>0</v>
      </c>
      <c r="F37" s="178"/>
    </row>
    <row r="38" spans="2:7" x14ac:dyDescent="0.25">
      <c r="B38" s="62" t="str">
        <f t="shared" si="8"/>
        <v/>
      </c>
      <c r="C38" s="178">
        <f t="shared" si="9"/>
        <v>0</v>
      </c>
      <c r="D38" s="178"/>
      <c r="E38" s="178">
        <f t="shared" si="10"/>
        <v>0</v>
      </c>
      <c r="F38" s="178"/>
    </row>
    <row r="39" spans="2:7" x14ac:dyDescent="0.25">
      <c r="B39" s="62" t="str">
        <f t="shared" si="8"/>
        <v/>
      </c>
      <c r="C39" s="178">
        <f t="shared" si="9"/>
        <v>0</v>
      </c>
      <c r="D39" s="178"/>
      <c r="E39" s="178">
        <f t="shared" si="10"/>
        <v>0</v>
      </c>
      <c r="F39" s="178"/>
    </row>
    <row r="40" spans="2:7" x14ac:dyDescent="0.25">
      <c r="B40" s="62" t="str">
        <f t="shared" si="8"/>
        <v/>
      </c>
      <c r="C40" s="178">
        <f t="shared" si="9"/>
        <v>0</v>
      </c>
      <c r="D40" s="178"/>
      <c r="E40" s="178">
        <f t="shared" si="10"/>
        <v>0</v>
      </c>
      <c r="F40" s="178"/>
    </row>
    <row r="41" spans="2:7" x14ac:dyDescent="0.25">
      <c r="B41" s="62" t="str">
        <f t="shared" si="8"/>
        <v/>
      </c>
      <c r="C41" s="178">
        <f t="shared" si="9"/>
        <v>0</v>
      </c>
      <c r="D41" s="178"/>
      <c r="E41" s="178">
        <f t="shared" si="10"/>
        <v>0</v>
      </c>
      <c r="F41" s="178"/>
    </row>
    <row r="42" spans="2:7" x14ac:dyDescent="0.25">
      <c r="B42" s="62" t="str">
        <f t="shared" si="8"/>
        <v/>
      </c>
      <c r="C42" s="178">
        <f t="shared" si="9"/>
        <v>0</v>
      </c>
      <c r="D42" s="178"/>
      <c r="E42" s="178">
        <f t="shared" si="10"/>
        <v>0</v>
      </c>
      <c r="F42" s="178"/>
    </row>
    <row r="43" spans="2:7" x14ac:dyDescent="0.25">
      <c r="B43" s="62" t="str">
        <f t="shared" si="8"/>
        <v/>
      </c>
      <c r="C43" s="178">
        <f t="shared" si="9"/>
        <v>0</v>
      </c>
      <c r="D43" s="178"/>
      <c r="E43" s="178">
        <f t="shared" si="10"/>
        <v>0</v>
      </c>
      <c r="F43" s="178"/>
    </row>
    <row r="44" spans="2:7" x14ac:dyDescent="0.25">
      <c r="B44" s="62" t="str">
        <f t="shared" si="8"/>
        <v/>
      </c>
      <c r="C44" s="178">
        <f t="shared" si="9"/>
        <v>0</v>
      </c>
      <c r="D44" s="178"/>
      <c r="E44" s="178">
        <f t="shared" si="10"/>
        <v>0</v>
      </c>
      <c r="F44" s="178"/>
    </row>
    <row r="45" spans="2:7" x14ac:dyDescent="0.25">
      <c r="B45" s="62" t="str">
        <f t="shared" si="8"/>
        <v/>
      </c>
      <c r="C45" s="178">
        <f t="shared" si="9"/>
        <v>0</v>
      </c>
      <c r="D45" s="178"/>
      <c r="E45" s="178">
        <f t="shared" si="10"/>
        <v>0</v>
      </c>
      <c r="F45" s="178"/>
    </row>
    <row r="46" spans="2:7" x14ac:dyDescent="0.25">
      <c r="B46" s="62" t="str">
        <f t="shared" si="8"/>
        <v/>
      </c>
      <c r="C46" s="178">
        <f t="shared" si="9"/>
        <v>0</v>
      </c>
      <c r="D46" s="178"/>
      <c r="E46" s="178">
        <f t="shared" si="10"/>
        <v>0</v>
      </c>
      <c r="F46" s="178"/>
    </row>
    <row r="47" spans="2:7" x14ac:dyDescent="0.25">
      <c r="B47" s="62" t="str">
        <f t="shared" si="8"/>
        <v/>
      </c>
      <c r="C47" s="178">
        <f t="shared" si="9"/>
        <v>0</v>
      </c>
      <c r="D47" s="178"/>
      <c r="E47" s="178">
        <f t="shared" si="10"/>
        <v>0</v>
      </c>
      <c r="F47" s="178"/>
    </row>
    <row r="48" spans="2:7" x14ac:dyDescent="0.25">
      <c r="B48" s="81" t="s">
        <v>15</v>
      </c>
      <c r="C48" s="178">
        <f>SUM(C30:D47)</f>
        <v>0</v>
      </c>
      <c r="D48" s="178"/>
      <c r="E48" s="178">
        <f>SUM(E30:F47)</f>
        <v>0</v>
      </c>
      <c r="F48" s="178"/>
      <c r="G48" s="85">
        <f>SUM(C48:F48)</f>
        <v>0</v>
      </c>
    </row>
  </sheetData>
  <mergeCells count="41">
    <mergeCell ref="C47:D47"/>
    <mergeCell ref="E47:F47"/>
    <mergeCell ref="C48:D48"/>
    <mergeCell ref="E48:F48"/>
    <mergeCell ref="C44:D44"/>
    <mergeCell ref="E44:F44"/>
    <mergeCell ref="C45:D45"/>
    <mergeCell ref="E45:F45"/>
    <mergeCell ref="C46:D46"/>
    <mergeCell ref="E46:F46"/>
    <mergeCell ref="C41:D41"/>
    <mergeCell ref="E41:F41"/>
    <mergeCell ref="C42:D42"/>
    <mergeCell ref="E42:F42"/>
    <mergeCell ref="C43:D43"/>
    <mergeCell ref="E43:F43"/>
    <mergeCell ref="C38:D38"/>
    <mergeCell ref="E38:F38"/>
    <mergeCell ref="C39:D39"/>
    <mergeCell ref="E39:F39"/>
    <mergeCell ref="C40:D40"/>
    <mergeCell ref="E40:F40"/>
    <mergeCell ref="C35:D35"/>
    <mergeCell ref="E35:F35"/>
    <mergeCell ref="C36:D36"/>
    <mergeCell ref="E36:F36"/>
    <mergeCell ref="C37:D37"/>
    <mergeCell ref="E37:F37"/>
    <mergeCell ref="C32:D32"/>
    <mergeCell ref="E32:F32"/>
    <mergeCell ref="C33:D33"/>
    <mergeCell ref="E33:F33"/>
    <mergeCell ref="C34:D34"/>
    <mergeCell ref="E34:F34"/>
    <mergeCell ref="C31:D31"/>
    <mergeCell ref="E31:F31"/>
    <mergeCell ref="K7:O7"/>
    <mergeCell ref="C29:D29"/>
    <mergeCell ref="E29:F29"/>
    <mergeCell ref="C30:D30"/>
    <mergeCell ref="E30:F30"/>
  </mergeCells>
  <pageMargins left="0.70866141732283472" right="0.70866141732283472" top="0.74803149606299213" bottom="0.74803149606299213" header="0.31496062992125984" footer="0.31496062992125984"/>
  <pageSetup paperSize="9" scale="54" orientation="landscape" cellComments="asDisplayed"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D42BF-C4A1-44D0-9734-A923A51AEA6E}">
  <sheetPr>
    <tabColor rgb="FFFF0000"/>
  </sheetPr>
  <dimension ref="A1"/>
  <sheetViews>
    <sheetView showGridLines="0" workbookViewId="0">
      <selection activeCell="I22" sqref="I22:I23"/>
    </sheetView>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3ECEB-CE79-4F61-9A81-AAF59537B541}">
  <sheetPr>
    <tabColor rgb="FFFFFF00"/>
  </sheetPr>
  <dimension ref="A2:R202"/>
  <sheetViews>
    <sheetView showGridLines="0" zoomScaleNormal="100" zoomScaleSheetLayoutView="100" workbookViewId="0">
      <selection activeCell="B205" sqref="B205"/>
    </sheetView>
  </sheetViews>
  <sheetFormatPr defaultRowHeight="15" x14ac:dyDescent="0.25"/>
  <cols>
    <col min="1" max="1" width="3.7109375" customWidth="1"/>
    <col min="2" max="2" width="32.28515625" customWidth="1"/>
    <col min="3" max="3" width="19.5703125" customWidth="1"/>
    <col min="4" max="4" width="17.85546875" bestFit="1" customWidth="1"/>
    <col min="5" max="5" width="19.5703125" customWidth="1"/>
    <col min="6" max="6" width="12.7109375" customWidth="1"/>
    <col min="7" max="7" width="12.28515625" customWidth="1"/>
    <col min="8" max="8" width="16.28515625" customWidth="1"/>
    <col min="9" max="9" width="21.140625" customWidth="1"/>
    <col min="10" max="10" width="16.28515625" customWidth="1"/>
    <col min="11" max="11" width="34.42578125" bestFit="1" customWidth="1"/>
    <col min="12" max="12" width="12.28515625" bestFit="1" customWidth="1"/>
    <col min="13" max="13" width="14.42578125" customWidth="1"/>
    <col min="14" max="14" width="12.7109375" bestFit="1" customWidth="1"/>
    <col min="15" max="15" width="8" bestFit="1" customWidth="1"/>
  </cols>
  <sheetData>
    <row r="2" spans="1:7" ht="21" x14ac:dyDescent="0.35">
      <c r="A2" s="171" t="s">
        <v>117</v>
      </c>
      <c r="B2" s="170"/>
    </row>
    <row r="3" spans="1:7" ht="15.75" x14ac:dyDescent="0.25">
      <c r="A3" s="112"/>
    </row>
    <row r="4" spans="1:7" ht="69" customHeight="1" x14ac:dyDescent="0.25">
      <c r="A4" s="187" t="s">
        <v>118</v>
      </c>
      <c r="B4" s="187"/>
      <c r="C4" s="187"/>
      <c r="D4" s="187"/>
      <c r="E4" s="187"/>
      <c r="F4" s="187"/>
      <c r="G4" s="187"/>
    </row>
    <row r="5" spans="1:7" ht="69" customHeight="1" x14ac:dyDescent="0.25">
      <c r="A5" s="187"/>
      <c r="B5" s="187"/>
      <c r="C5" s="187"/>
      <c r="D5" s="187"/>
      <c r="E5" s="187"/>
      <c r="F5" s="187"/>
      <c r="G5" s="187"/>
    </row>
    <row r="6" spans="1:7" ht="73.150000000000006" customHeight="1" x14ac:dyDescent="0.25">
      <c r="A6" s="187"/>
      <c r="B6" s="187"/>
      <c r="C6" s="187"/>
      <c r="D6" s="187"/>
      <c r="E6" s="187"/>
      <c r="F6" s="187"/>
      <c r="G6" s="187"/>
    </row>
    <row r="8" spans="1:7" ht="15.75" x14ac:dyDescent="0.25">
      <c r="A8" s="112" t="s">
        <v>70</v>
      </c>
    </row>
    <row r="9" spans="1:7" ht="15.75" x14ac:dyDescent="0.25">
      <c r="A9" s="112"/>
    </row>
    <row r="10" spans="1:7" ht="15.75" x14ac:dyDescent="0.25">
      <c r="A10" s="112"/>
    </row>
    <row r="11" spans="1:7" ht="15.75" x14ac:dyDescent="0.25">
      <c r="A11" s="112"/>
    </row>
    <row r="12" spans="1:7" ht="15.75" x14ac:dyDescent="0.25">
      <c r="A12" s="112"/>
    </row>
    <row r="13" spans="1:7" ht="15.75" x14ac:dyDescent="0.25">
      <c r="A13" s="112"/>
    </row>
    <row r="14" spans="1:7" ht="15.75" x14ac:dyDescent="0.25">
      <c r="A14" s="112"/>
    </row>
    <row r="15" spans="1:7" ht="15.75" x14ac:dyDescent="0.25">
      <c r="A15" s="112"/>
    </row>
    <row r="16" spans="1:7" ht="15.75" x14ac:dyDescent="0.25">
      <c r="A16" s="112"/>
    </row>
    <row r="17" spans="1:7" ht="16.5" thickBot="1" x14ac:dyDescent="0.3">
      <c r="A17" s="112"/>
    </row>
    <row r="18" spans="1:7" x14ac:dyDescent="0.25">
      <c r="B18" s="3" t="s">
        <v>2</v>
      </c>
      <c r="C18" s="4"/>
      <c r="E18" s="5" t="s">
        <v>3</v>
      </c>
      <c r="F18" s="6">
        <v>2021</v>
      </c>
      <c r="G18" s="144"/>
    </row>
    <row r="19" spans="1:7" x14ac:dyDescent="0.25">
      <c r="B19" s="7" t="s">
        <v>4</v>
      </c>
      <c r="C19" s="8">
        <v>8</v>
      </c>
      <c r="E19" s="9"/>
      <c r="F19" s="10"/>
    </row>
    <row r="20" spans="1:7" x14ac:dyDescent="0.25">
      <c r="B20" s="11" t="s">
        <v>5</v>
      </c>
      <c r="C20" s="12">
        <v>43467</v>
      </c>
      <c r="E20" s="13" t="s">
        <v>6</v>
      </c>
      <c r="F20" s="169">
        <f>SUMIFS($I$40:$I$49,$B$40:$B$49,$F$18)</f>
        <v>16754</v>
      </c>
      <c r="G20" s="167"/>
    </row>
    <row r="21" spans="1:7" ht="15.75" thickBot="1" x14ac:dyDescent="0.3">
      <c r="B21" s="11" t="s">
        <v>116</v>
      </c>
      <c r="C21" s="15">
        <v>16754</v>
      </c>
      <c r="E21" s="16" t="s">
        <v>8</v>
      </c>
      <c r="F21" s="168">
        <f>SUMIFS($J$40:$J$49,$B$40:$B$49,$F$18)</f>
        <v>32116.747839999996</v>
      </c>
      <c r="G21" s="167"/>
    </row>
    <row r="22" spans="1:7" ht="15.75" thickBot="1" x14ac:dyDescent="0.3">
      <c r="B22" s="18" t="s">
        <v>9</v>
      </c>
      <c r="C22" s="19">
        <f>C21*C19</f>
        <v>134032</v>
      </c>
    </row>
    <row r="23" spans="1:7" ht="15.75" thickBot="1" x14ac:dyDescent="0.3"/>
    <row r="24" spans="1:7" x14ac:dyDescent="0.25">
      <c r="B24" s="3" t="s">
        <v>10</v>
      </c>
      <c r="C24" s="23"/>
      <c r="D24" s="23"/>
      <c r="E24" s="4"/>
    </row>
    <row r="25" spans="1:7" ht="43.9" customHeight="1" x14ac:dyDescent="0.25">
      <c r="B25" s="24" t="s">
        <v>11</v>
      </c>
      <c r="C25" s="25" t="s">
        <v>12</v>
      </c>
      <c r="D25" s="25" t="s">
        <v>13</v>
      </c>
      <c r="E25" s="26" t="s">
        <v>115</v>
      </c>
    </row>
    <row r="26" spans="1:7" x14ac:dyDescent="0.25">
      <c r="B26" s="27">
        <v>1</v>
      </c>
      <c r="C26" s="28">
        <v>0.57819999999999994</v>
      </c>
      <c r="D26" s="29">
        <f>IF(C26="",0,$C$21/$C$22)</f>
        <v>0.125</v>
      </c>
      <c r="E26" s="30">
        <f>C26-D26</f>
        <v>0.45319999999999994</v>
      </c>
    </row>
    <row r="27" spans="1:7" x14ac:dyDescent="0.25">
      <c r="B27" s="27">
        <v>2</v>
      </c>
      <c r="C27" s="28">
        <v>8.4860000000000005E-2</v>
      </c>
      <c r="D27" s="29">
        <f t="shared" ref="D27:D33" si="0">IF(C27="",0,$C$21/$C$22)</f>
        <v>0.125</v>
      </c>
      <c r="E27" s="30">
        <f t="shared" ref="E27:E33" si="1">E26+C27-D27</f>
        <v>0.41305999999999998</v>
      </c>
    </row>
    <row r="28" spans="1:7" x14ac:dyDescent="0.25">
      <c r="B28" s="27">
        <v>3</v>
      </c>
      <c r="C28" s="28">
        <v>7.6560000000000003E-2</v>
      </c>
      <c r="D28" s="29">
        <f t="shared" si="0"/>
        <v>0.125</v>
      </c>
      <c r="E28" s="30">
        <f t="shared" si="1"/>
        <v>0.36462</v>
      </c>
    </row>
    <row r="29" spans="1:7" x14ac:dyDescent="0.25">
      <c r="B29" s="27">
        <v>4</v>
      </c>
      <c r="C29" s="28">
        <v>5.4360000000000006E-2</v>
      </c>
      <c r="D29" s="29">
        <f t="shared" si="0"/>
        <v>0.125</v>
      </c>
      <c r="E29" s="30">
        <f t="shared" si="1"/>
        <v>0.29398000000000002</v>
      </c>
    </row>
    <row r="30" spans="1:7" x14ac:dyDescent="0.25">
      <c r="B30" s="27">
        <v>5</v>
      </c>
      <c r="C30" s="28">
        <v>5.5059999999999998E-2</v>
      </c>
      <c r="D30" s="29">
        <f t="shared" si="0"/>
        <v>0.125</v>
      </c>
      <c r="E30" s="30">
        <f t="shared" si="1"/>
        <v>0.22404000000000002</v>
      </c>
    </row>
    <row r="31" spans="1:7" x14ac:dyDescent="0.25">
      <c r="B31" s="27">
        <v>6</v>
      </c>
      <c r="C31" s="28">
        <v>5.5959999999999996E-2</v>
      </c>
      <c r="D31" s="29">
        <f t="shared" si="0"/>
        <v>0.125</v>
      </c>
      <c r="E31" s="30">
        <f t="shared" si="1"/>
        <v>0.15500000000000003</v>
      </c>
    </row>
    <row r="32" spans="1:7" x14ac:dyDescent="0.25">
      <c r="B32" s="27">
        <v>7</v>
      </c>
      <c r="C32" s="28">
        <v>4.9500000000000002E-2</v>
      </c>
      <c r="D32" s="29">
        <f t="shared" si="0"/>
        <v>0.125</v>
      </c>
      <c r="E32" s="30">
        <f t="shared" si="1"/>
        <v>7.9500000000000015E-2</v>
      </c>
    </row>
    <row r="33" spans="1:13" x14ac:dyDescent="0.25">
      <c r="B33" s="27">
        <v>8</v>
      </c>
      <c r="C33" s="28">
        <v>4.5500000000000103E-2</v>
      </c>
      <c r="D33" s="29">
        <f t="shared" si="0"/>
        <v>0.125</v>
      </c>
      <c r="E33" s="30">
        <f t="shared" si="1"/>
        <v>0</v>
      </c>
    </row>
    <row r="34" spans="1:13" x14ac:dyDescent="0.25">
      <c r="B34" s="27" t="str">
        <f>IF(B33="","",IF(B33+1&lt;=$C$4,B33+1,""))</f>
        <v/>
      </c>
      <c r="C34" s="166"/>
      <c r="D34" s="165"/>
      <c r="E34" s="164"/>
    </row>
    <row r="35" spans="1:13" x14ac:dyDescent="0.25">
      <c r="B35" s="27" t="str">
        <f>IF(B34="","",IF(B34+1&lt;=$C$4,B34+1,""))</f>
        <v/>
      </c>
      <c r="C35" s="166"/>
      <c r="D35" s="165"/>
      <c r="E35" s="164"/>
    </row>
    <row r="36" spans="1:13" ht="15.75" thickBot="1" x14ac:dyDescent="0.3">
      <c r="B36" s="31" t="s">
        <v>15</v>
      </c>
      <c r="C36" s="163">
        <f>SUM(C26:C35)</f>
        <v>1</v>
      </c>
      <c r="D36" s="163">
        <f>SUM(D26:D35)</f>
        <v>1</v>
      </c>
      <c r="E36" s="33"/>
    </row>
    <row r="37" spans="1:13" x14ac:dyDescent="0.25">
      <c r="A37" s="162"/>
      <c r="B37" s="162"/>
      <c r="C37" s="162"/>
      <c r="D37" s="162"/>
      <c r="E37" s="162"/>
      <c r="F37" s="162"/>
      <c r="G37" s="162"/>
    </row>
    <row r="38" spans="1:13" x14ac:dyDescent="0.25">
      <c r="B38" s="38"/>
      <c r="C38" s="39" t="s">
        <v>16</v>
      </c>
      <c r="D38" s="39"/>
      <c r="E38" s="39"/>
      <c r="F38" s="39"/>
      <c r="G38" s="39"/>
      <c r="H38" s="40"/>
      <c r="I38" s="176" t="s">
        <v>17</v>
      </c>
      <c r="J38" s="177"/>
    </row>
    <row r="39" spans="1:13" ht="45" x14ac:dyDescent="0.25">
      <c r="B39" s="42" t="s">
        <v>11</v>
      </c>
      <c r="C39" s="25" t="s">
        <v>18</v>
      </c>
      <c r="D39" s="25" t="s">
        <v>19</v>
      </c>
      <c r="E39" s="25" t="s">
        <v>114</v>
      </c>
      <c r="F39" s="25" t="s">
        <v>113</v>
      </c>
      <c r="G39" s="43" t="s">
        <v>112</v>
      </c>
      <c r="H39" s="44" t="s">
        <v>111</v>
      </c>
      <c r="I39" s="45" t="s">
        <v>24</v>
      </c>
      <c r="J39" s="44" t="s">
        <v>25</v>
      </c>
      <c r="L39" s="126"/>
    </row>
    <row r="40" spans="1:13" x14ac:dyDescent="0.25">
      <c r="B40" s="47">
        <v>2019</v>
      </c>
      <c r="C40" s="48">
        <f t="shared" ref="C40:C47" si="2">D26*$C$22</f>
        <v>16754</v>
      </c>
      <c r="D40" s="49">
        <f t="shared" ref="D40:D47" si="3">C26</f>
        <v>0.57819999999999994</v>
      </c>
      <c r="E40" s="50">
        <f>D40</f>
        <v>0.57819999999999994</v>
      </c>
      <c r="F40" s="51">
        <f t="shared" ref="F40:F47" si="4">E40*$C$22</f>
        <v>77497.302399999986</v>
      </c>
      <c r="G40" s="51">
        <f>SUM($C$40:C40)</f>
        <v>16754</v>
      </c>
      <c r="H40" s="51">
        <f t="shared" ref="H40:H47" si="5">F40-G40</f>
        <v>60743.302399999986</v>
      </c>
      <c r="I40" s="51">
        <f t="shared" ref="I40:I47" si="6">IF($H40&gt;$C40,$C40,H40)</f>
        <v>16754</v>
      </c>
      <c r="J40" s="51">
        <f t="shared" ref="J40:J47" si="7">H40-I40</f>
        <v>43989.302399999986</v>
      </c>
      <c r="L40" s="161"/>
      <c r="M40" s="20"/>
    </row>
    <row r="41" spans="1:13" x14ac:dyDescent="0.25">
      <c r="B41" s="47">
        <f t="shared" ref="B41:B49" si="8">IF(C41="","",B40+1)</f>
        <v>2020</v>
      </c>
      <c r="C41" s="48">
        <f t="shared" si="2"/>
        <v>16754</v>
      </c>
      <c r="D41" s="49">
        <f t="shared" si="3"/>
        <v>8.4860000000000005E-2</v>
      </c>
      <c r="E41" s="50">
        <f t="shared" ref="E41:E47" si="9">E40+D41</f>
        <v>0.66305999999999998</v>
      </c>
      <c r="F41" s="51">
        <f t="shared" si="4"/>
        <v>88871.257920000004</v>
      </c>
      <c r="G41" s="51">
        <f>SUM($C$40:C41)</f>
        <v>33508</v>
      </c>
      <c r="H41" s="51">
        <f t="shared" si="5"/>
        <v>55363.257920000004</v>
      </c>
      <c r="I41" s="51">
        <f t="shared" si="6"/>
        <v>16754</v>
      </c>
      <c r="J41" s="51">
        <f t="shared" si="7"/>
        <v>38609.257920000004</v>
      </c>
      <c r="K41" s="20"/>
      <c r="L41" s="161"/>
      <c r="M41" s="161"/>
    </row>
    <row r="42" spans="1:13" x14ac:dyDescent="0.25">
      <c r="B42" s="47">
        <f t="shared" si="8"/>
        <v>2021</v>
      </c>
      <c r="C42" s="48">
        <f t="shared" si="2"/>
        <v>16754</v>
      </c>
      <c r="D42" s="49">
        <f t="shared" si="3"/>
        <v>7.6560000000000003E-2</v>
      </c>
      <c r="E42" s="50">
        <f t="shared" si="9"/>
        <v>0.73961999999999994</v>
      </c>
      <c r="F42" s="51">
        <f t="shared" si="4"/>
        <v>99132.747839999996</v>
      </c>
      <c r="G42" s="51">
        <f>SUM($C$40:C42)</f>
        <v>50262</v>
      </c>
      <c r="H42" s="51">
        <f t="shared" si="5"/>
        <v>48870.747839999996</v>
      </c>
      <c r="I42" s="51">
        <f t="shared" si="6"/>
        <v>16754</v>
      </c>
      <c r="J42" s="51">
        <f t="shared" si="7"/>
        <v>32116.747839999996</v>
      </c>
      <c r="K42" s="20"/>
      <c r="L42" s="161"/>
      <c r="M42" s="161"/>
    </row>
    <row r="43" spans="1:13" x14ac:dyDescent="0.25">
      <c r="B43" s="47">
        <f t="shared" si="8"/>
        <v>2022</v>
      </c>
      <c r="C43" s="48">
        <f t="shared" si="2"/>
        <v>16754</v>
      </c>
      <c r="D43" s="49">
        <f t="shared" si="3"/>
        <v>5.4360000000000006E-2</v>
      </c>
      <c r="E43" s="50">
        <f t="shared" si="9"/>
        <v>0.79397999999999991</v>
      </c>
      <c r="F43" s="51">
        <f t="shared" si="4"/>
        <v>106418.72735999999</v>
      </c>
      <c r="G43" s="51">
        <f>SUM($C$40:C43)</f>
        <v>67016</v>
      </c>
      <c r="H43" s="51">
        <f t="shared" si="5"/>
        <v>39402.72735999999</v>
      </c>
      <c r="I43" s="51">
        <f t="shared" si="6"/>
        <v>16754</v>
      </c>
      <c r="J43" s="51">
        <f t="shared" si="7"/>
        <v>22648.72735999999</v>
      </c>
      <c r="L43" s="161"/>
      <c r="M43" s="161"/>
    </row>
    <row r="44" spans="1:13" x14ac:dyDescent="0.25">
      <c r="B44" s="47">
        <f t="shared" si="8"/>
        <v>2023</v>
      </c>
      <c r="C44" s="48">
        <f t="shared" si="2"/>
        <v>16754</v>
      </c>
      <c r="D44" s="49">
        <f t="shared" si="3"/>
        <v>5.5059999999999998E-2</v>
      </c>
      <c r="E44" s="50">
        <f t="shared" si="9"/>
        <v>0.84903999999999991</v>
      </c>
      <c r="F44" s="51">
        <f t="shared" si="4"/>
        <v>113798.52927999999</v>
      </c>
      <c r="G44" s="51">
        <f>SUM($C$40:C44)</f>
        <v>83770</v>
      </c>
      <c r="H44" s="51">
        <f t="shared" si="5"/>
        <v>30028.529279999988</v>
      </c>
      <c r="I44" s="51">
        <f t="shared" si="6"/>
        <v>16754</v>
      </c>
      <c r="J44" s="51">
        <f t="shared" si="7"/>
        <v>13274.529279999988</v>
      </c>
      <c r="L44" s="161"/>
      <c r="M44" s="161"/>
    </row>
    <row r="45" spans="1:13" x14ac:dyDescent="0.25">
      <c r="B45" s="47">
        <f t="shared" si="8"/>
        <v>2024</v>
      </c>
      <c r="C45" s="48">
        <f t="shared" si="2"/>
        <v>16754</v>
      </c>
      <c r="D45" s="49">
        <f t="shared" si="3"/>
        <v>5.5959999999999996E-2</v>
      </c>
      <c r="E45" s="50">
        <f t="shared" si="9"/>
        <v>0.90499999999999992</v>
      </c>
      <c r="F45" s="51">
        <f t="shared" si="4"/>
        <v>121298.95999999999</v>
      </c>
      <c r="G45" s="51">
        <f>SUM($C$40:C45)</f>
        <v>100524</v>
      </c>
      <c r="H45" s="51">
        <f t="shared" si="5"/>
        <v>20774.959999999992</v>
      </c>
      <c r="I45" s="51">
        <f t="shared" si="6"/>
        <v>16754</v>
      </c>
      <c r="J45" s="51">
        <f t="shared" si="7"/>
        <v>4020.9599999999919</v>
      </c>
      <c r="L45" s="161"/>
      <c r="M45" s="161"/>
    </row>
    <row r="46" spans="1:13" x14ac:dyDescent="0.25">
      <c r="B46" s="47">
        <f t="shared" si="8"/>
        <v>2025</v>
      </c>
      <c r="C46" s="48">
        <f t="shared" si="2"/>
        <v>16754</v>
      </c>
      <c r="D46" s="49">
        <f t="shared" si="3"/>
        <v>4.9500000000000002E-2</v>
      </c>
      <c r="E46" s="52">
        <f t="shared" si="9"/>
        <v>0.9544999999999999</v>
      </c>
      <c r="F46" s="51">
        <f t="shared" si="4"/>
        <v>127933.54399999999</v>
      </c>
      <c r="G46" s="51">
        <f>SUM($C$40:C46)</f>
        <v>117278</v>
      </c>
      <c r="H46" s="51">
        <f t="shared" si="5"/>
        <v>10655.543999999994</v>
      </c>
      <c r="I46" s="51">
        <f t="shared" si="6"/>
        <v>10655.543999999994</v>
      </c>
      <c r="J46" s="51">
        <f t="shared" si="7"/>
        <v>0</v>
      </c>
      <c r="L46" s="161"/>
      <c r="M46" s="161"/>
    </row>
    <row r="47" spans="1:13" x14ac:dyDescent="0.25">
      <c r="B47" s="47">
        <f t="shared" si="8"/>
        <v>2026</v>
      </c>
      <c r="C47" s="48">
        <f t="shared" si="2"/>
        <v>16754</v>
      </c>
      <c r="D47" s="49">
        <f t="shared" si="3"/>
        <v>4.5500000000000103E-2</v>
      </c>
      <c r="E47" s="52">
        <f t="shared" si="9"/>
        <v>1</v>
      </c>
      <c r="F47" s="51">
        <f t="shared" si="4"/>
        <v>134032</v>
      </c>
      <c r="G47" s="51">
        <f>SUM($C$40:C47)</f>
        <v>134032</v>
      </c>
      <c r="H47" s="51">
        <f t="shared" si="5"/>
        <v>0</v>
      </c>
      <c r="I47" s="51">
        <f t="shared" si="6"/>
        <v>0</v>
      </c>
      <c r="J47" s="51">
        <f t="shared" si="7"/>
        <v>0</v>
      </c>
      <c r="L47" s="161"/>
      <c r="M47" s="161"/>
    </row>
    <row r="48" spans="1:13" x14ac:dyDescent="0.25">
      <c r="B48" s="47" t="str">
        <f t="shared" si="8"/>
        <v/>
      </c>
      <c r="C48" s="48"/>
      <c r="D48" s="49"/>
      <c r="E48" s="52"/>
      <c r="F48" s="53"/>
      <c r="G48" s="53"/>
      <c r="H48" s="53"/>
      <c r="I48" s="53"/>
      <c r="J48" s="51"/>
    </row>
    <row r="49" spans="2:10" x14ac:dyDescent="0.25">
      <c r="B49" s="47" t="str">
        <f t="shared" si="8"/>
        <v/>
      </c>
      <c r="C49" s="48"/>
      <c r="D49" s="49"/>
      <c r="E49" s="52"/>
      <c r="F49" s="53"/>
      <c r="G49" s="53"/>
      <c r="H49" s="53"/>
      <c r="I49" s="53"/>
      <c r="J49" s="53"/>
    </row>
    <row r="50" spans="2:10" x14ac:dyDescent="0.25">
      <c r="B50" s="54"/>
      <c r="C50" s="55">
        <f>SUM(C40:C49)</f>
        <v>134032</v>
      </c>
      <c r="D50" s="56"/>
      <c r="E50" s="56"/>
      <c r="F50" s="56"/>
      <c r="G50" s="56"/>
      <c r="H50" s="57"/>
      <c r="I50" s="54"/>
      <c r="J50" s="57"/>
    </row>
    <row r="52" spans="2:10" x14ac:dyDescent="0.25">
      <c r="B52" s="197" t="s">
        <v>122</v>
      </c>
      <c r="C52" s="197"/>
      <c r="D52" s="197"/>
      <c r="E52" s="197"/>
      <c r="F52" s="197"/>
      <c r="G52" s="197"/>
    </row>
    <row r="53" spans="2:10" ht="15.75" thickBot="1" x14ac:dyDescent="0.3"/>
    <row r="54" spans="2:10" ht="15.75" thickBot="1" x14ac:dyDescent="0.3">
      <c r="B54" s="140" t="s">
        <v>85</v>
      </c>
      <c r="C54" s="172" t="s">
        <v>119</v>
      </c>
      <c r="D54" s="173"/>
      <c r="E54" s="173"/>
      <c r="F54" s="149">
        <v>77497.3</v>
      </c>
      <c r="G54" s="138"/>
    </row>
    <row r="55" spans="2:10" ht="15.75" thickBot="1" x14ac:dyDescent="0.3">
      <c r="B55" s="137" t="s">
        <v>83</v>
      </c>
      <c r="C55" s="172" t="s">
        <v>70</v>
      </c>
      <c r="D55" s="173"/>
      <c r="E55" s="173"/>
      <c r="F55" s="146"/>
      <c r="G55" s="133">
        <v>77497.3</v>
      </c>
    </row>
    <row r="56" spans="2:10" ht="15.75" thickBot="1" x14ac:dyDescent="0.3">
      <c r="B56" s="172" t="s">
        <v>108</v>
      </c>
      <c r="C56" s="173"/>
      <c r="D56" s="173"/>
      <c r="E56" s="173"/>
      <c r="F56" s="173"/>
      <c r="G56" s="174"/>
    </row>
    <row r="58" spans="2:10" ht="16.149999999999999" customHeight="1" x14ac:dyDescent="0.25">
      <c r="B58" s="187" t="s">
        <v>120</v>
      </c>
      <c r="C58" s="187"/>
      <c r="D58" s="187"/>
      <c r="E58" s="187"/>
      <c r="F58" s="187"/>
      <c r="G58" s="187"/>
    </row>
    <row r="59" spans="2:10" ht="14.45" customHeight="1" x14ac:dyDescent="0.25">
      <c r="B59" s="187"/>
      <c r="C59" s="187"/>
      <c r="D59" s="187"/>
      <c r="E59" s="187"/>
      <c r="F59" s="187"/>
      <c r="G59" s="187"/>
    </row>
    <row r="60" spans="2:10" ht="14.45" customHeight="1" x14ac:dyDescent="0.25">
      <c r="B60" s="187"/>
      <c r="C60" s="187"/>
      <c r="D60" s="187"/>
      <c r="E60" s="187"/>
      <c r="F60" s="187"/>
      <c r="G60" s="187"/>
    </row>
    <row r="61" spans="2:10" ht="14.45" customHeight="1" x14ac:dyDescent="0.25">
      <c r="B61" s="187"/>
      <c r="C61" s="187"/>
      <c r="D61" s="187"/>
      <c r="E61" s="187"/>
      <c r="F61" s="187"/>
      <c r="G61" s="187"/>
    </row>
    <row r="62" spans="2:10" ht="15.75" thickBot="1" x14ac:dyDescent="0.3"/>
    <row r="63" spans="2:10" ht="15.75" thickBot="1" x14ac:dyDescent="0.3">
      <c r="B63" s="140" t="s">
        <v>85</v>
      </c>
      <c r="C63" s="172" t="s">
        <v>62</v>
      </c>
      <c r="D63" s="173"/>
      <c r="E63" s="173"/>
      <c r="F63" s="149">
        <v>75000</v>
      </c>
      <c r="G63" s="138"/>
    </row>
    <row r="64" spans="2:10" ht="15.75" thickBot="1" x14ac:dyDescent="0.3">
      <c r="B64" s="137" t="s">
        <v>83</v>
      </c>
      <c r="C64" s="172" t="s">
        <v>119</v>
      </c>
      <c r="D64" s="173"/>
      <c r="E64" s="173"/>
      <c r="F64" s="146"/>
      <c r="G64" s="133">
        <v>75000</v>
      </c>
    </row>
    <row r="65" spans="1:7" ht="15.75" thickBot="1" x14ac:dyDescent="0.3">
      <c r="B65" s="183" t="s">
        <v>121</v>
      </c>
      <c r="C65" s="184"/>
      <c r="D65" s="184"/>
      <c r="E65" s="184"/>
      <c r="F65" s="184"/>
      <c r="G65" s="185"/>
    </row>
    <row r="68" spans="1:7" ht="15.75" thickBot="1" x14ac:dyDescent="0.3">
      <c r="B68" s="107" t="s">
        <v>110</v>
      </c>
    </row>
    <row r="69" spans="1:7" ht="15.75" thickBot="1" x14ac:dyDescent="0.3">
      <c r="B69" s="140" t="s">
        <v>85</v>
      </c>
      <c r="C69" s="136" t="s">
        <v>70</v>
      </c>
      <c r="D69" s="135"/>
      <c r="E69" s="135"/>
      <c r="F69" s="149">
        <f>G70</f>
        <v>1396.1666666666667</v>
      </c>
      <c r="G69" s="138"/>
    </row>
    <row r="70" spans="1:7" ht="15.75" thickBot="1" x14ac:dyDescent="0.3">
      <c r="B70" s="137" t="s">
        <v>83</v>
      </c>
      <c r="C70" s="136" t="s">
        <v>109</v>
      </c>
      <c r="D70" s="135"/>
      <c r="E70" s="135"/>
      <c r="F70" s="146"/>
      <c r="G70" s="133">
        <f>C21/12</f>
        <v>1396.1666666666667</v>
      </c>
    </row>
    <row r="71" spans="1:7" ht="15.75" thickBot="1" x14ac:dyDescent="0.3">
      <c r="B71" s="136" t="s">
        <v>108</v>
      </c>
      <c r="C71" s="135"/>
      <c r="D71" s="135"/>
      <c r="E71" s="135"/>
      <c r="F71" s="135"/>
      <c r="G71" s="160"/>
    </row>
    <row r="72" spans="1:7" x14ac:dyDescent="0.25">
      <c r="B72" s="2" t="s">
        <v>107</v>
      </c>
    </row>
    <row r="73" spans="1:7" ht="15.75" thickBot="1" x14ac:dyDescent="0.3">
      <c r="A73" s="141"/>
      <c r="B73" s="141"/>
      <c r="C73" s="141"/>
      <c r="D73" s="141"/>
      <c r="E73" s="141"/>
      <c r="F73" s="141"/>
      <c r="G73" s="141"/>
    </row>
    <row r="74" spans="1:7" x14ac:dyDescent="0.25">
      <c r="A74" s="141"/>
      <c r="B74" s="159" t="s">
        <v>106</v>
      </c>
      <c r="C74" s="158"/>
      <c r="D74" s="157"/>
      <c r="E74" s="141"/>
      <c r="F74" s="141"/>
      <c r="G74" s="141"/>
    </row>
    <row r="75" spans="1:7" x14ac:dyDescent="0.25">
      <c r="B75" s="9" t="s">
        <v>105</v>
      </c>
      <c r="D75" s="156">
        <f>C22</f>
        <v>134032</v>
      </c>
      <c r="F75" s="151"/>
      <c r="G75" s="151"/>
    </row>
    <row r="76" spans="1:7" x14ac:dyDescent="0.25">
      <c r="B76" s="9" t="s">
        <v>104</v>
      </c>
      <c r="D76" s="155">
        <f>D42</f>
        <v>7.6560000000000003E-2</v>
      </c>
      <c r="F76" s="151"/>
      <c r="G76" s="151"/>
    </row>
    <row r="77" spans="1:7" x14ac:dyDescent="0.25">
      <c r="B77" s="13" t="s">
        <v>103</v>
      </c>
      <c r="D77" s="154">
        <f>D75*D76</f>
        <v>10261.48992</v>
      </c>
      <c r="F77" s="151"/>
      <c r="G77" s="151"/>
    </row>
    <row r="78" spans="1:7" x14ac:dyDescent="0.25">
      <c r="B78" s="13"/>
      <c r="D78" s="154"/>
      <c r="F78" s="151"/>
      <c r="G78" s="151"/>
    </row>
    <row r="79" spans="1:7" x14ac:dyDescent="0.25">
      <c r="B79" s="13" t="s">
        <v>102</v>
      </c>
      <c r="D79" s="154">
        <f>C21</f>
        <v>16754</v>
      </c>
      <c r="F79" s="151"/>
      <c r="G79" s="151"/>
    </row>
    <row r="80" spans="1:7" x14ac:dyDescent="0.25">
      <c r="B80" s="13"/>
      <c r="D80" s="154"/>
      <c r="F80" s="151"/>
      <c r="G80" s="151"/>
    </row>
    <row r="81" spans="1:7" ht="15.75" thickBot="1" x14ac:dyDescent="0.3">
      <c r="B81" s="16" t="s">
        <v>101</v>
      </c>
      <c r="C81" s="153"/>
      <c r="D81" s="152">
        <f>D79-D77</f>
        <v>6492.51008</v>
      </c>
      <c r="F81" s="151"/>
      <c r="G81" s="151"/>
    </row>
    <row r="82" spans="1:7" x14ac:dyDescent="0.25">
      <c r="A82" s="141"/>
      <c r="B82" s="141"/>
      <c r="C82" s="141"/>
      <c r="D82" s="141"/>
      <c r="E82" s="141"/>
      <c r="F82" s="141"/>
      <c r="G82" s="141"/>
    </row>
    <row r="83" spans="1:7" ht="15.75" thickBot="1" x14ac:dyDescent="0.3">
      <c r="A83" s="141"/>
      <c r="B83" s="150" t="s">
        <v>100</v>
      </c>
      <c r="C83" s="141"/>
      <c r="D83" s="141"/>
      <c r="E83" s="141"/>
      <c r="F83" s="141"/>
      <c r="G83" s="141"/>
    </row>
    <row r="84" spans="1:7" ht="15.75" thickBot="1" x14ac:dyDescent="0.3">
      <c r="B84" s="140" t="s">
        <v>85</v>
      </c>
      <c r="C84" s="148" t="s">
        <v>99</v>
      </c>
      <c r="D84" s="147"/>
      <c r="E84" s="147"/>
      <c r="F84" s="149">
        <f>D77</f>
        <v>10261.48992</v>
      </c>
      <c r="G84" s="138"/>
    </row>
    <row r="85" spans="1:7" ht="15.75" thickBot="1" x14ac:dyDescent="0.3">
      <c r="B85" s="137" t="s">
        <v>83</v>
      </c>
      <c r="C85" s="148" t="s">
        <v>70</v>
      </c>
      <c r="D85" s="147"/>
      <c r="E85" s="147"/>
      <c r="F85" s="146"/>
      <c r="G85" s="133">
        <f>F84</f>
        <v>10261.48992</v>
      </c>
    </row>
    <row r="86" spans="1:7" ht="31.15" customHeight="1" thickBot="1" x14ac:dyDescent="0.3">
      <c r="B86" s="188" t="s">
        <v>98</v>
      </c>
      <c r="C86" s="189"/>
      <c r="D86" s="189"/>
      <c r="E86" s="189"/>
      <c r="F86" s="189"/>
      <c r="G86" s="190"/>
    </row>
    <row r="89" spans="1:7" ht="15.75" x14ac:dyDescent="0.25">
      <c r="A89" s="112" t="s">
        <v>97</v>
      </c>
    </row>
    <row r="91" spans="1:7" ht="65.25" customHeight="1" x14ac:dyDescent="0.25">
      <c r="A91" s="187" t="s">
        <v>96</v>
      </c>
      <c r="B91" s="187"/>
      <c r="C91" s="187"/>
      <c r="D91" s="187"/>
      <c r="E91" s="187"/>
      <c r="F91" s="187"/>
      <c r="G91" s="187"/>
    </row>
    <row r="92" spans="1:7" x14ac:dyDescent="0.25">
      <c r="A92" s="141"/>
      <c r="B92" s="141"/>
      <c r="C92" s="141"/>
      <c r="D92" s="141"/>
      <c r="E92" s="141"/>
      <c r="F92" s="141"/>
      <c r="G92" s="141"/>
    </row>
    <row r="93" spans="1:7" x14ac:dyDescent="0.25">
      <c r="A93" s="141"/>
      <c r="B93" s="141"/>
      <c r="C93" s="141"/>
      <c r="D93" s="141"/>
      <c r="E93" s="141"/>
      <c r="F93" s="141"/>
      <c r="G93" s="141"/>
    </row>
    <row r="94" spans="1:7" x14ac:dyDescent="0.25">
      <c r="A94" s="141"/>
      <c r="B94" s="141"/>
      <c r="C94" s="141"/>
      <c r="D94" s="141"/>
      <c r="E94" s="141"/>
      <c r="F94" s="141"/>
      <c r="G94" s="141"/>
    </row>
    <row r="95" spans="1:7" x14ac:dyDescent="0.25">
      <c r="A95" s="141"/>
      <c r="B95" s="141"/>
      <c r="C95" s="141"/>
      <c r="D95" s="141"/>
      <c r="E95" s="141"/>
      <c r="F95" s="141"/>
      <c r="G95" s="141"/>
    </row>
    <row r="96" spans="1:7" x14ac:dyDescent="0.25">
      <c r="A96" s="141"/>
      <c r="B96" s="141"/>
      <c r="C96" s="141"/>
      <c r="D96" s="141"/>
      <c r="E96" s="141"/>
      <c r="F96" s="141"/>
      <c r="G96" s="141"/>
    </row>
    <row r="97" spans="1:9" x14ac:dyDescent="0.25">
      <c r="A97" s="141"/>
      <c r="B97" s="141"/>
      <c r="C97" s="141"/>
      <c r="D97" s="141"/>
      <c r="E97" s="141"/>
      <c r="F97" s="141"/>
      <c r="G97" s="141"/>
    </row>
    <row r="98" spans="1:9" x14ac:dyDescent="0.25">
      <c r="A98" s="141"/>
      <c r="B98" s="141"/>
      <c r="C98" s="141"/>
      <c r="D98" s="141"/>
      <c r="E98" s="141"/>
      <c r="F98" s="141"/>
      <c r="G98" s="141"/>
    </row>
    <row r="99" spans="1:9" x14ac:dyDescent="0.25">
      <c r="B99" s="191" t="s">
        <v>95</v>
      </c>
      <c r="C99" s="192"/>
      <c r="D99" s="192"/>
      <c r="E99" s="192"/>
      <c r="F99" s="193"/>
    </row>
    <row r="100" spans="1:9" x14ac:dyDescent="0.25">
      <c r="B100" s="68" t="s">
        <v>36</v>
      </c>
      <c r="C100" s="145">
        <f>F40</f>
        <v>77497.302399999986</v>
      </c>
      <c r="F100" s="70"/>
    </row>
    <row r="101" spans="1:9" x14ac:dyDescent="0.25">
      <c r="B101" s="68" t="s">
        <v>94</v>
      </c>
      <c r="C101" s="73">
        <f>E108</f>
        <v>8</v>
      </c>
      <c r="F101" s="70"/>
    </row>
    <row r="102" spans="1:9" x14ac:dyDescent="0.25">
      <c r="B102" s="68" t="s">
        <v>38</v>
      </c>
      <c r="C102" s="74">
        <f>(1+E102)^C101</f>
        <v>1.1443730546611328</v>
      </c>
      <c r="D102" s="75" t="s">
        <v>39</v>
      </c>
      <c r="E102" s="76">
        <v>1.7000000000000001E-2</v>
      </c>
      <c r="F102" s="70" t="s">
        <v>40</v>
      </c>
      <c r="G102" s="144" t="s">
        <v>93</v>
      </c>
    </row>
    <row r="103" spans="1:9" x14ac:dyDescent="0.25">
      <c r="B103" s="77" t="s">
        <v>41</v>
      </c>
      <c r="C103" s="78">
        <f>C100*C102</f>
        <v>88685.824675485521</v>
      </c>
      <c r="D103" s="79"/>
      <c r="E103" s="79"/>
      <c r="F103" s="80"/>
    </row>
    <row r="105" spans="1:9" x14ac:dyDescent="0.25">
      <c r="B105" s="61" t="s">
        <v>3</v>
      </c>
      <c r="C105" s="62">
        <v>2021</v>
      </c>
    </row>
    <row r="107" spans="1:9" ht="54.6" customHeight="1" x14ac:dyDescent="0.25">
      <c r="B107" s="63" t="s">
        <v>27</v>
      </c>
      <c r="C107" s="86" t="s">
        <v>28</v>
      </c>
      <c r="D107" s="86" t="s">
        <v>29</v>
      </c>
      <c r="E107" s="86" t="s">
        <v>30</v>
      </c>
      <c r="F107" s="86" t="s">
        <v>31</v>
      </c>
      <c r="G107" s="86" t="s">
        <v>32</v>
      </c>
      <c r="H107" s="86" t="s">
        <v>92</v>
      </c>
      <c r="I107" s="86" t="s">
        <v>91</v>
      </c>
    </row>
    <row r="108" spans="1:9" x14ac:dyDescent="0.25">
      <c r="B108" s="62" t="s">
        <v>90</v>
      </c>
      <c r="C108" s="65">
        <v>2019</v>
      </c>
      <c r="D108" s="65">
        <v>2027</v>
      </c>
      <c r="E108" s="66">
        <f>+D108-C108</f>
        <v>8</v>
      </c>
      <c r="F108" s="66">
        <f>IF(C108&gt;0,$C$105-C108,0)</f>
        <v>2</v>
      </c>
      <c r="G108" s="67">
        <f>C103</f>
        <v>88685.824675485521</v>
      </c>
      <c r="H108" s="67">
        <f>+IF(G108&gt;0,G108/E108,0)</f>
        <v>11085.72808443569</v>
      </c>
      <c r="I108" s="67">
        <f>+H108*F108</f>
        <v>22171.45616887138</v>
      </c>
    </row>
    <row r="109" spans="1:9" x14ac:dyDescent="0.25">
      <c r="B109" s="62"/>
      <c r="C109" s="71"/>
      <c r="D109" s="71"/>
      <c r="E109" s="72"/>
      <c r="F109" s="72"/>
      <c r="G109" s="67"/>
      <c r="H109" s="67"/>
      <c r="I109" s="67"/>
    </row>
    <row r="110" spans="1:9" x14ac:dyDescent="0.25">
      <c r="B110" s="62"/>
      <c r="C110" s="71"/>
      <c r="D110" s="71"/>
      <c r="E110" s="72"/>
      <c r="F110" s="72"/>
      <c r="G110" s="67"/>
      <c r="H110" s="67"/>
      <c r="I110" s="67"/>
    </row>
    <row r="111" spans="1:9" x14ac:dyDescent="0.25">
      <c r="B111" s="62"/>
      <c r="C111" s="71"/>
      <c r="D111" s="71"/>
      <c r="E111" s="72"/>
      <c r="F111" s="72"/>
      <c r="G111" s="67"/>
      <c r="H111" s="67"/>
      <c r="I111" s="67"/>
    </row>
    <row r="112" spans="1:9" x14ac:dyDescent="0.25">
      <c r="B112" s="62"/>
      <c r="C112" s="71"/>
      <c r="D112" s="71"/>
      <c r="E112" s="72"/>
      <c r="F112" s="72"/>
      <c r="G112" s="67"/>
      <c r="H112" s="67"/>
      <c r="I112" s="67"/>
    </row>
    <row r="113" spans="2:10" x14ac:dyDescent="0.25">
      <c r="B113" s="62"/>
      <c r="C113" s="71"/>
      <c r="D113" s="71"/>
      <c r="E113" s="72"/>
      <c r="F113" s="72"/>
      <c r="G113" s="67"/>
      <c r="H113" s="67"/>
      <c r="I113" s="67"/>
    </row>
    <row r="114" spans="2:10" x14ac:dyDescent="0.25">
      <c r="B114" s="62"/>
      <c r="C114" s="71"/>
      <c r="D114" s="71"/>
      <c r="E114" s="72"/>
      <c r="F114" s="72"/>
      <c r="G114" s="67"/>
      <c r="H114" s="67"/>
      <c r="I114" s="67"/>
    </row>
    <row r="115" spans="2:10" x14ac:dyDescent="0.25">
      <c r="B115" s="62"/>
      <c r="C115" s="71"/>
      <c r="D115" s="71"/>
      <c r="E115" s="72"/>
      <c r="F115" s="72"/>
      <c r="G115" s="67"/>
      <c r="H115" s="67"/>
      <c r="I115" s="67"/>
    </row>
    <row r="116" spans="2:10" x14ac:dyDescent="0.25">
      <c r="B116" s="81" t="s">
        <v>15</v>
      </c>
      <c r="C116" s="82"/>
      <c r="D116" s="82"/>
      <c r="E116" s="82"/>
      <c r="F116" s="83"/>
      <c r="G116" s="67">
        <f>SUM(G108:G115)</f>
        <v>88685.824675485521</v>
      </c>
      <c r="H116" s="67">
        <f>SUM(H108:H115)</f>
        <v>11085.72808443569</v>
      </c>
      <c r="I116" s="67">
        <f>SUM(I108:I115)</f>
        <v>22171.45616887138</v>
      </c>
    </row>
    <row r="118" spans="2:10" x14ac:dyDescent="0.25">
      <c r="C118" s="143" t="s">
        <v>89</v>
      </c>
      <c r="F118" s="143" t="s">
        <v>88</v>
      </c>
      <c r="I118" s="143" t="s">
        <v>87</v>
      </c>
    </row>
    <row r="119" spans="2:10" ht="45.6" customHeight="1" x14ac:dyDescent="0.25">
      <c r="B119" s="84" t="s">
        <v>27</v>
      </c>
      <c r="C119" s="86" t="s">
        <v>24</v>
      </c>
      <c r="D119" s="86" t="s">
        <v>25</v>
      </c>
      <c r="F119" s="86" t="s">
        <v>24</v>
      </c>
      <c r="G119" s="86" t="s">
        <v>25</v>
      </c>
      <c r="I119" s="86" t="s">
        <v>24</v>
      </c>
      <c r="J119" s="86" t="s">
        <v>25</v>
      </c>
    </row>
    <row r="120" spans="2:10" x14ac:dyDescent="0.25">
      <c r="B120" s="62" t="str">
        <f t="shared" ref="B120:B127" si="10">IF(B108="","",B108)</f>
        <v>Full repaint of all buildings</v>
      </c>
      <c r="C120" s="142">
        <f t="shared" ref="C120:C127" si="11">IF(D108=($C$4+1),I108,0)</f>
        <v>0</v>
      </c>
      <c r="D120" s="142">
        <f t="shared" ref="D120:D127" si="12">IF(D108=($C$4+1),0,I108)</f>
        <v>22171.45616887138</v>
      </c>
      <c r="F120" s="142">
        <f t="shared" ref="F120:F127" si="13">IF(F108=($C$4+1),K108,0)</f>
        <v>0</v>
      </c>
      <c r="G120" s="142">
        <v>11085.72808443569</v>
      </c>
      <c r="I120" s="142">
        <f t="shared" ref="I120:J127" si="14">C120-F120</f>
        <v>0</v>
      </c>
      <c r="J120" s="142">
        <f t="shared" si="14"/>
        <v>11085.72808443569</v>
      </c>
    </row>
    <row r="121" spans="2:10" x14ac:dyDescent="0.25">
      <c r="B121" s="62" t="str">
        <f t="shared" si="10"/>
        <v/>
      </c>
      <c r="C121" s="142">
        <f t="shared" si="11"/>
        <v>0</v>
      </c>
      <c r="D121" s="142">
        <f t="shared" si="12"/>
        <v>0</v>
      </c>
      <c r="F121" s="142">
        <f t="shared" si="13"/>
        <v>0</v>
      </c>
      <c r="G121" s="142">
        <f t="shared" ref="G121:G127" si="15">IF(F109=($C$4+1),0,K109)</f>
        <v>0</v>
      </c>
      <c r="I121" s="142">
        <f t="shared" si="14"/>
        <v>0</v>
      </c>
      <c r="J121" s="142">
        <f t="shared" si="14"/>
        <v>0</v>
      </c>
    </row>
    <row r="122" spans="2:10" x14ac:dyDescent="0.25">
      <c r="B122" s="62" t="str">
        <f t="shared" si="10"/>
        <v/>
      </c>
      <c r="C122" s="142">
        <f t="shared" si="11"/>
        <v>0</v>
      </c>
      <c r="D122" s="142">
        <f t="shared" si="12"/>
        <v>0</v>
      </c>
      <c r="F122" s="142">
        <f t="shared" si="13"/>
        <v>0</v>
      </c>
      <c r="G122" s="142">
        <f t="shared" si="15"/>
        <v>0</v>
      </c>
      <c r="I122" s="142">
        <f t="shared" si="14"/>
        <v>0</v>
      </c>
      <c r="J122" s="142">
        <f t="shared" si="14"/>
        <v>0</v>
      </c>
    </row>
    <row r="123" spans="2:10" x14ac:dyDescent="0.25">
      <c r="B123" s="62" t="str">
        <f t="shared" si="10"/>
        <v/>
      </c>
      <c r="C123" s="142">
        <f t="shared" si="11"/>
        <v>0</v>
      </c>
      <c r="D123" s="142">
        <f t="shared" si="12"/>
        <v>0</v>
      </c>
      <c r="F123" s="142">
        <f t="shared" si="13"/>
        <v>0</v>
      </c>
      <c r="G123" s="142">
        <f t="shared" si="15"/>
        <v>0</v>
      </c>
      <c r="I123" s="142">
        <f t="shared" si="14"/>
        <v>0</v>
      </c>
      <c r="J123" s="142">
        <f t="shared" si="14"/>
        <v>0</v>
      </c>
    </row>
    <row r="124" spans="2:10" x14ac:dyDescent="0.25">
      <c r="B124" s="62" t="str">
        <f t="shared" si="10"/>
        <v/>
      </c>
      <c r="C124" s="142">
        <f t="shared" si="11"/>
        <v>0</v>
      </c>
      <c r="D124" s="142">
        <f t="shared" si="12"/>
        <v>0</v>
      </c>
      <c r="F124" s="142">
        <f t="shared" si="13"/>
        <v>0</v>
      </c>
      <c r="G124" s="142">
        <f t="shared" si="15"/>
        <v>0</v>
      </c>
      <c r="I124" s="142">
        <f t="shared" si="14"/>
        <v>0</v>
      </c>
      <c r="J124" s="142">
        <f t="shared" si="14"/>
        <v>0</v>
      </c>
    </row>
    <row r="125" spans="2:10" x14ac:dyDescent="0.25">
      <c r="B125" s="62" t="str">
        <f t="shared" si="10"/>
        <v/>
      </c>
      <c r="C125" s="142">
        <f t="shared" si="11"/>
        <v>0</v>
      </c>
      <c r="D125" s="142">
        <f t="shared" si="12"/>
        <v>0</v>
      </c>
      <c r="F125" s="142">
        <f t="shared" si="13"/>
        <v>0</v>
      </c>
      <c r="G125" s="142">
        <f t="shared" si="15"/>
        <v>0</v>
      </c>
      <c r="I125" s="142">
        <f t="shared" si="14"/>
        <v>0</v>
      </c>
      <c r="J125" s="142">
        <f t="shared" si="14"/>
        <v>0</v>
      </c>
    </row>
    <row r="126" spans="2:10" x14ac:dyDescent="0.25">
      <c r="B126" s="62" t="str">
        <f t="shared" si="10"/>
        <v/>
      </c>
      <c r="C126" s="142">
        <f t="shared" si="11"/>
        <v>0</v>
      </c>
      <c r="D126" s="142">
        <f t="shared" si="12"/>
        <v>0</v>
      </c>
      <c r="F126" s="142">
        <f t="shared" si="13"/>
        <v>0</v>
      </c>
      <c r="G126" s="142">
        <f t="shared" si="15"/>
        <v>0</v>
      </c>
      <c r="I126" s="142">
        <f t="shared" si="14"/>
        <v>0</v>
      </c>
      <c r="J126" s="142">
        <f t="shared" si="14"/>
        <v>0</v>
      </c>
    </row>
    <row r="127" spans="2:10" x14ac:dyDescent="0.25">
      <c r="B127" s="62" t="str">
        <f t="shared" si="10"/>
        <v/>
      </c>
      <c r="C127" s="142">
        <f t="shared" si="11"/>
        <v>0</v>
      </c>
      <c r="D127" s="142">
        <f t="shared" si="12"/>
        <v>0</v>
      </c>
      <c r="F127" s="142">
        <f t="shared" si="13"/>
        <v>0</v>
      </c>
      <c r="G127" s="142">
        <f t="shared" si="15"/>
        <v>0</v>
      </c>
      <c r="I127" s="142">
        <f t="shared" si="14"/>
        <v>0</v>
      </c>
      <c r="J127" s="142">
        <f t="shared" si="14"/>
        <v>0</v>
      </c>
    </row>
    <row r="128" spans="2:10" x14ac:dyDescent="0.25">
      <c r="B128" s="81" t="s">
        <v>15</v>
      </c>
      <c r="C128" s="142">
        <f>SUM(C120:C127)</f>
        <v>0</v>
      </c>
      <c r="D128" s="142">
        <f>SUM(D120:D127)</f>
        <v>22171.45616887138</v>
      </c>
      <c r="F128" s="142">
        <f>SUM(F120:F127)</f>
        <v>0</v>
      </c>
      <c r="G128" s="142">
        <f>SUM(G120:G127)</f>
        <v>11085.72808443569</v>
      </c>
      <c r="I128" s="142">
        <f>SUM(I120:I127)</f>
        <v>0</v>
      </c>
      <c r="J128" s="142">
        <f>SUM(J120:J127)</f>
        <v>11085.72808443569</v>
      </c>
    </row>
    <row r="130" spans="1:18" ht="15.75" thickBot="1" x14ac:dyDescent="0.3">
      <c r="A130" s="141"/>
      <c r="B130" s="107" t="s">
        <v>86</v>
      </c>
      <c r="C130" s="141"/>
      <c r="D130" s="141"/>
      <c r="E130" s="141"/>
      <c r="F130" s="141"/>
      <c r="G130" s="141"/>
    </row>
    <row r="131" spans="1:18" ht="15.75" thickBot="1" x14ac:dyDescent="0.3">
      <c r="B131" s="140" t="s">
        <v>85</v>
      </c>
      <c r="C131" s="136" t="s">
        <v>84</v>
      </c>
      <c r="D131" s="135"/>
      <c r="E131" s="135"/>
      <c r="F131" s="139">
        <v>11086</v>
      </c>
      <c r="G131" s="138"/>
    </row>
    <row r="132" spans="1:18" ht="15.75" thickBot="1" x14ac:dyDescent="0.3">
      <c r="B132" s="137" t="s">
        <v>83</v>
      </c>
      <c r="C132" s="136" t="s">
        <v>82</v>
      </c>
      <c r="D132" s="135"/>
      <c r="E132" s="135"/>
      <c r="F132" s="134"/>
      <c r="G132" s="133">
        <v>11086</v>
      </c>
    </row>
    <row r="133" spans="1:18" ht="15.75" thickBot="1" x14ac:dyDescent="0.3">
      <c r="B133" s="194" t="s">
        <v>81</v>
      </c>
      <c r="C133" s="195"/>
      <c r="D133" s="195"/>
      <c r="E133" s="195"/>
      <c r="F133" s="195"/>
      <c r="G133" s="196"/>
    </row>
    <row r="135" spans="1:18" x14ac:dyDescent="0.25">
      <c r="A135" s="2" t="s">
        <v>80</v>
      </c>
    </row>
    <row r="137" spans="1:18" ht="15.75" x14ac:dyDescent="0.25">
      <c r="B137" s="112" t="s">
        <v>68</v>
      </c>
    </row>
    <row r="138" spans="1:18" ht="15.75" x14ac:dyDescent="0.25">
      <c r="B138" s="112" t="s">
        <v>79</v>
      </c>
    </row>
    <row r="139" spans="1:18" x14ac:dyDescent="0.25">
      <c r="B139" s="107" t="s">
        <v>66</v>
      </c>
    </row>
    <row r="140" spans="1:18" ht="15.75" x14ac:dyDescent="0.25">
      <c r="B140" s="132"/>
      <c r="C140" s="131"/>
      <c r="D140" s="123">
        <v>2021</v>
      </c>
      <c r="E140" s="123">
        <v>2021</v>
      </c>
      <c r="F140" s="123">
        <v>2020</v>
      </c>
    </row>
    <row r="141" spans="1:18" x14ac:dyDescent="0.25">
      <c r="B141" s="88"/>
      <c r="C141" s="96" t="s">
        <v>74</v>
      </c>
      <c r="D141" s="96" t="s">
        <v>45</v>
      </c>
      <c r="E141" s="96" t="s">
        <v>46</v>
      </c>
      <c r="F141" s="96" t="s">
        <v>45</v>
      </c>
    </row>
    <row r="142" spans="1:18" x14ac:dyDescent="0.25">
      <c r="C142" s="114"/>
      <c r="D142" s="113"/>
      <c r="E142" s="113"/>
      <c r="F142" s="113"/>
    </row>
    <row r="143" spans="1:18" ht="15.75" thickBot="1" x14ac:dyDescent="0.3">
      <c r="B143" s="121"/>
      <c r="C143" s="120"/>
      <c r="D143" s="120" t="s">
        <v>44</v>
      </c>
      <c r="E143" s="120" t="s">
        <v>44</v>
      </c>
      <c r="F143" s="120" t="s">
        <v>44</v>
      </c>
      <c r="O143" s="126"/>
      <c r="P143" s="126"/>
      <c r="Q143" s="126"/>
    </row>
    <row r="144" spans="1:18" x14ac:dyDescent="0.25">
      <c r="B144" s="94" t="s">
        <v>78</v>
      </c>
      <c r="C144" s="130"/>
      <c r="D144" s="130"/>
      <c r="E144" s="130"/>
      <c r="F144" s="130"/>
      <c r="O144" s="129"/>
      <c r="P144" s="129"/>
      <c r="Q144" s="129"/>
      <c r="R144" s="126"/>
    </row>
    <row r="145" spans="2:18" x14ac:dyDescent="0.25">
      <c r="B145" s="128" t="s">
        <v>77</v>
      </c>
      <c r="C145" s="114">
        <v>8</v>
      </c>
      <c r="D145" s="127">
        <f>D178</f>
        <v>687903.48991999996</v>
      </c>
      <c r="E145" s="127">
        <f>E178</f>
        <v>688000</v>
      </c>
      <c r="F145" s="127">
        <f>F178</f>
        <v>691699.95551999996</v>
      </c>
      <c r="O145" s="126"/>
      <c r="P145" s="126"/>
      <c r="Q145" s="126"/>
      <c r="R145" s="126"/>
    </row>
    <row r="146" spans="2:18" x14ac:dyDescent="0.25">
      <c r="B146" s="128"/>
      <c r="C146" s="114"/>
      <c r="D146" s="127"/>
      <c r="E146" s="127"/>
      <c r="F146" s="127"/>
      <c r="O146" s="126"/>
      <c r="P146" s="126"/>
      <c r="Q146" s="126"/>
      <c r="R146" s="126"/>
    </row>
    <row r="147" spans="2:18" ht="15.75" x14ac:dyDescent="0.25">
      <c r="B147" s="112" t="s">
        <v>68</v>
      </c>
    </row>
    <row r="148" spans="2:18" ht="15.75" x14ac:dyDescent="0.25">
      <c r="B148" s="112" t="s">
        <v>76</v>
      </c>
    </row>
    <row r="149" spans="2:18" x14ac:dyDescent="0.25">
      <c r="B149" s="107" t="s">
        <v>75</v>
      </c>
    </row>
    <row r="150" spans="2:18" x14ac:dyDescent="0.25">
      <c r="B150" s="125"/>
      <c r="C150" s="124"/>
      <c r="D150" s="123">
        <v>2021</v>
      </c>
      <c r="E150" s="123">
        <v>2021</v>
      </c>
      <c r="F150" s="123">
        <v>2020</v>
      </c>
    </row>
    <row r="151" spans="2:18" x14ac:dyDescent="0.25">
      <c r="B151" s="88"/>
      <c r="C151" s="96" t="s">
        <v>74</v>
      </c>
      <c r="D151" s="96" t="s">
        <v>45</v>
      </c>
      <c r="E151" s="122" t="s">
        <v>46</v>
      </c>
      <c r="F151" s="122" t="s">
        <v>45</v>
      </c>
    </row>
    <row r="152" spans="2:18" ht="15.75" thickBot="1" x14ac:dyDescent="0.3">
      <c r="B152" s="121"/>
      <c r="C152" s="120"/>
      <c r="D152" s="120" t="s">
        <v>44</v>
      </c>
      <c r="E152" s="119" t="s">
        <v>44</v>
      </c>
      <c r="F152" s="119" t="s">
        <v>44</v>
      </c>
    </row>
    <row r="153" spans="2:18" x14ac:dyDescent="0.25">
      <c r="B153" s="107" t="s">
        <v>73</v>
      </c>
    </row>
    <row r="154" spans="2:18" x14ac:dyDescent="0.25">
      <c r="B154" s="88" t="s">
        <v>72</v>
      </c>
      <c r="C154" s="114">
        <v>19</v>
      </c>
      <c r="D154" s="118">
        <f>F20</f>
        <v>16754</v>
      </c>
      <c r="E154" s="118">
        <v>16000</v>
      </c>
      <c r="F154" s="118">
        <v>16754</v>
      </c>
    </row>
    <row r="155" spans="2:18" ht="28.15" customHeight="1" thickBot="1" x14ac:dyDescent="0.3">
      <c r="B155" s="107" t="s">
        <v>71</v>
      </c>
    </row>
    <row r="156" spans="2:18" ht="16.5" thickTop="1" thickBot="1" x14ac:dyDescent="0.3">
      <c r="B156" s="88" t="s">
        <v>70</v>
      </c>
      <c r="C156" s="114">
        <v>19</v>
      </c>
      <c r="D156" s="117">
        <f>F21</f>
        <v>32116.747839999996</v>
      </c>
      <c r="E156" s="116">
        <v>31000</v>
      </c>
      <c r="F156" s="115">
        <v>38609</v>
      </c>
      <c r="G156" s="186"/>
      <c r="H156" s="186"/>
      <c r="I156" s="186"/>
    </row>
    <row r="157" spans="2:18" ht="15.75" thickTop="1" x14ac:dyDescent="0.25">
      <c r="B157" s="88" t="s">
        <v>69</v>
      </c>
      <c r="C157" s="114">
        <v>18</v>
      </c>
      <c r="D157" s="113">
        <f>F157*2</f>
        <v>22172</v>
      </c>
      <c r="E157" s="113">
        <v>22000</v>
      </c>
      <c r="F157" s="113">
        <v>11086</v>
      </c>
      <c r="G157" s="186"/>
      <c r="H157" s="186"/>
      <c r="I157" s="186"/>
    </row>
    <row r="158" spans="2:18" x14ac:dyDescent="0.25">
      <c r="D158" s="91"/>
      <c r="F158" s="91"/>
      <c r="G158" s="186"/>
      <c r="H158" s="186"/>
      <c r="I158" s="186"/>
    </row>
    <row r="159" spans="2:18" x14ac:dyDescent="0.25">
      <c r="F159" s="91"/>
      <c r="G159" s="186"/>
      <c r="H159" s="186"/>
      <c r="I159" s="186"/>
    </row>
    <row r="160" spans="2:18" ht="15.75" x14ac:dyDescent="0.25">
      <c r="B160" s="112" t="s">
        <v>68</v>
      </c>
    </row>
    <row r="161" spans="2:8" ht="15.75" x14ac:dyDescent="0.25">
      <c r="B161" s="112" t="s">
        <v>67</v>
      </c>
    </row>
    <row r="162" spans="2:8" x14ac:dyDescent="0.25">
      <c r="B162" s="107" t="s">
        <v>66</v>
      </c>
    </row>
    <row r="163" spans="2:8" x14ac:dyDescent="0.25">
      <c r="C163" s="111"/>
      <c r="D163" s="111"/>
      <c r="E163" s="111"/>
      <c r="F163" s="111"/>
      <c r="G163" s="111"/>
      <c r="H163" s="111"/>
    </row>
    <row r="164" spans="2:8" x14ac:dyDescent="0.25">
      <c r="B164" s="111" t="s">
        <v>65</v>
      </c>
      <c r="C164" s="88"/>
      <c r="D164" s="97">
        <v>2021</v>
      </c>
      <c r="E164" s="97">
        <v>2021</v>
      </c>
      <c r="F164" s="97">
        <v>2020</v>
      </c>
    </row>
    <row r="165" spans="2:8" x14ac:dyDescent="0.25">
      <c r="B165" s="110"/>
      <c r="C165" s="88"/>
      <c r="D165" s="95" t="s">
        <v>45</v>
      </c>
      <c r="E165" s="96" t="s">
        <v>46</v>
      </c>
      <c r="F165" s="95" t="s">
        <v>45</v>
      </c>
    </row>
    <row r="166" spans="2:8" x14ac:dyDescent="0.25">
      <c r="B166" s="110"/>
      <c r="C166" s="88"/>
      <c r="D166" s="93" t="s">
        <v>44</v>
      </c>
      <c r="E166" s="93" t="s">
        <v>44</v>
      </c>
      <c r="F166" s="93" t="s">
        <v>44</v>
      </c>
    </row>
    <row r="167" spans="2:8" x14ac:dyDescent="0.25">
      <c r="B167" s="88" t="s">
        <v>64</v>
      </c>
      <c r="C167" s="88"/>
      <c r="D167" s="92">
        <v>1887</v>
      </c>
      <c r="E167" s="92">
        <v>2000</v>
      </c>
      <c r="F167" s="92">
        <v>2351</v>
      </c>
    </row>
    <row r="168" spans="2:8" x14ac:dyDescent="0.25">
      <c r="B168" s="88" t="s">
        <v>63</v>
      </c>
      <c r="C168" s="88"/>
      <c r="D168" s="92">
        <v>33470</v>
      </c>
      <c r="E168" s="92">
        <v>36000</v>
      </c>
      <c r="F168" s="92">
        <v>33722</v>
      </c>
    </row>
    <row r="169" spans="2:8" ht="14.45" customHeight="1" x14ac:dyDescent="0.25">
      <c r="B169" s="105" t="s">
        <v>62</v>
      </c>
      <c r="C169" s="109"/>
      <c r="D169" s="103">
        <f>ROUND(H108,0)</f>
        <v>11086</v>
      </c>
      <c r="E169" s="103">
        <v>12000</v>
      </c>
      <c r="F169" s="108">
        <f>ROUND(H108,0)</f>
        <v>11086</v>
      </c>
    </row>
    <row r="170" spans="2:8" x14ac:dyDescent="0.25">
      <c r="B170" s="88" t="s">
        <v>61</v>
      </c>
      <c r="C170" s="88"/>
      <c r="D170" s="92">
        <v>4811</v>
      </c>
      <c r="E170" s="92">
        <v>4000</v>
      </c>
      <c r="F170" s="92">
        <v>2598</v>
      </c>
    </row>
    <row r="171" spans="2:8" x14ac:dyDescent="0.25">
      <c r="B171" s="88" t="s">
        <v>60</v>
      </c>
      <c r="C171" s="88"/>
      <c r="D171" s="92">
        <v>20112</v>
      </c>
      <c r="E171" s="92">
        <v>21000</v>
      </c>
      <c r="F171" s="92">
        <v>21242</v>
      </c>
    </row>
    <row r="172" spans="2:8" x14ac:dyDescent="0.25">
      <c r="B172" s="105" t="s">
        <v>59</v>
      </c>
      <c r="C172" s="109"/>
      <c r="D172" s="103">
        <f>F84</f>
        <v>10261.48992</v>
      </c>
      <c r="E172" s="103">
        <v>10500</v>
      </c>
      <c r="F172" s="108">
        <v>11373.955520000001</v>
      </c>
    </row>
    <row r="173" spans="2:8" x14ac:dyDescent="0.25">
      <c r="B173" s="88" t="s">
        <v>58</v>
      </c>
      <c r="C173" s="88"/>
      <c r="D173" s="92">
        <v>61664</v>
      </c>
      <c r="E173" s="92">
        <v>60000</v>
      </c>
      <c r="F173" s="92">
        <v>33042</v>
      </c>
    </row>
    <row r="174" spans="2:8" x14ac:dyDescent="0.25">
      <c r="B174" s="88" t="s">
        <v>57</v>
      </c>
      <c r="C174" s="88"/>
      <c r="D174" s="92">
        <v>504191</v>
      </c>
      <c r="E174" s="92">
        <v>500000</v>
      </c>
      <c r="F174" s="92">
        <v>534729</v>
      </c>
    </row>
    <row r="175" spans="2:8" x14ac:dyDescent="0.25">
      <c r="B175" s="88" t="s">
        <v>56</v>
      </c>
      <c r="C175" s="88"/>
      <c r="D175" s="92">
        <v>7634</v>
      </c>
      <c r="E175" s="92">
        <v>7500</v>
      </c>
      <c r="F175" s="92">
        <v>6556</v>
      </c>
    </row>
    <row r="176" spans="2:8" x14ac:dyDescent="0.25">
      <c r="B176" s="88" t="s">
        <v>55</v>
      </c>
      <c r="C176" s="88"/>
      <c r="D176" s="92">
        <v>32787</v>
      </c>
      <c r="E176" s="92">
        <v>35000</v>
      </c>
      <c r="F176" s="92">
        <v>35000</v>
      </c>
    </row>
    <row r="177" spans="2:6" x14ac:dyDescent="0.25">
      <c r="B177" s="88"/>
      <c r="C177" s="88"/>
      <c r="D177" s="92"/>
      <c r="E177" s="92"/>
      <c r="F177" s="92"/>
    </row>
    <row r="178" spans="2:6" ht="15.75" thickBot="1" x14ac:dyDescent="0.3">
      <c r="B178" s="88"/>
      <c r="C178" s="88"/>
      <c r="D178" s="99">
        <f>SUM(D167:D177)</f>
        <v>687903.48991999996</v>
      </c>
      <c r="E178" s="99">
        <f>SUM(E167:E177)</f>
        <v>688000</v>
      </c>
      <c r="F178" s="99">
        <f>SUM(F167:F177)</f>
        <v>691699.95551999996</v>
      </c>
    </row>
    <row r="179" spans="2:6" ht="15.75" thickTop="1" x14ac:dyDescent="0.25">
      <c r="D179" s="107"/>
      <c r="E179" s="107"/>
      <c r="F179" s="107"/>
    </row>
    <row r="180" spans="2:6" x14ac:dyDescent="0.25">
      <c r="B180" s="106" t="s">
        <v>54</v>
      </c>
      <c r="C180" s="88"/>
      <c r="D180" s="97">
        <v>2021</v>
      </c>
      <c r="E180" s="97">
        <v>2021</v>
      </c>
      <c r="F180" s="97">
        <v>2020</v>
      </c>
    </row>
    <row r="181" spans="2:6" x14ac:dyDescent="0.25">
      <c r="B181" s="100"/>
      <c r="C181" s="88"/>
      <c r="D181" s="95" t="s">
        <v>45</v>
      </c>
      <c r="E181" s="96" t="s">
        <v>46</v>
      </c>
      <c r="F181" s="95" t="s">
        <v>45</v>
      </c>
    </row>
    <row r="182" spans="2:6" x14ac:dyDescent="0.25">
      <c r="B182" s="94"/>
      <c r="C182" s="100"/>
      <c r="D182" s="93" t="s">
        <v>44</v>
      </c>
      <c r="E182" s="93" t="s">
        <v>44</v>
      </c>
      <c r="F182" s="93" t="s">
        <v>44</v>
      </c>
    </row>
    <row r="183" spans="2:6" x14ac:dyDescent="0.25">
      <c r="B183" s="88" t="s">
        <v>53</v>
      </c>
      <c r="C183" s="88"/>
      <c r="D183" s="92">
        <f>F187</f>
        <v>11086</v>
      </c>
      <c r="E183" s="92">
        <v>11200</v>
      </c>
      <c r="F183" s="92">
        <v>0</v>
      </c>
    </row>
    <row r="184" spans="2:6" x14ac:dyDescent="0.25">
      <c r="B184" s="105" t="s">
        <v>52</v>
      </c>
      <c r="C184" s="104"/>
      <c r="D184" s="103">
        <f>D169</f>
        <v>11086</v>
      </c>
      <c r="E184" s="103">
        <f>E169</f>
        <v>12000</v>
      </c>
      <c r="F184" s="103">
        <f>F169</f>
        <v>11086</v>
      </c>
    </row>
    <row r="185" spans="2:6" x14ac:dyDescent="0.25">
      <c r="B185" s="88" t="s">
        <v>51</v>
      </c>
      <c r="C185" s="88"/>
      <c r="D185" s="92">
        <v>0</v>
      </c>
      <c r="E185" s="92">
        <v>0</v>
      </c>
      <c r="F185" s="92">
        <v>0</v>
      </c>
    </row>
    <row r="186" spans="2:6" x14ac:dyDescent="0.25">
      <c r="B186" s="88"/>
      <c r="C186" s="100"/>
      <c r="D186" s="101"/>
      <c r="E186" s="101"/>
      <c r="F186" s="92"/>
    </row>
    <row r="187" spans="2:6" ht="15.75" thickBot="1" x14ac:dyDescent="0.3">
      <c r="B187" s="88" t="s">
        <v>50</v>
      </c>
      <c r="C187" s="100"/>
      <c r="D187" s="99">
        <f>SUM(D183:D185)</f>
        <v>22172</v>
      </c>
      <c r="E187" s="99">
        <f>SUM(E183:E185)</f>
        <v>23200</v>
      </c>
      <c r="F187" s="99">
        <f>SUM(F183:F185)</f>
        <v>11086</v>
      </c>
    </row>
    <row r="188" spans="2:6" ht="15.75" thickTop="1" x14ac:dyDescent="0.25">
      <c r="B188" s="88"/>
      <c r="C188" s="100"/>
      <c r="D188" s="101"/>
      <c r="E188" s="102"/>
      <c r="F188" s="101"/>
    </row>
    <row r="189" spans="2:6" x14ac:dyDescent="0.25">
      <c r="B189" s="88" t="s">
        <v>49</v>
      </c>
      <c r="C189" s="88"/>
      <c r="D189" s="92">
        <v>0</v>
      </c>
      <c r="E189" s="92">
        <v>0</v>
      </c>
      <c r="F189" s="92">
        <v>0</v>
      </c>
    </row>
    <row r="190" spans="2:6" x14ac:dyDescent="0.25">
      <c r="B190" s="88" t="s">
        <v>48</v>
      </c>
      <c r="C190" s="88"/>
      <c r="D190" s="92">
        <f>22172</f>
        <v>22172</v>
      </c>
      <c r="E190" s="92">
        <v>22000</v>
      </c>
      <c r="F190" s="92">
        <v>11086</v>
      </c>
    </row>
    <row r="191" spans="2:6" x14ac:dyDescent="0.25">
      <c r="B191" s="88"/>
      <c r="C191" s="100"/>
      <c r="D191" s="92"/>
      <c r="E191" s="92"/>
      <c r="F191" s="92"/>
    </row>
    <row r="192" spans="2:6" ht="15.75" thickBot="1" x14ac:dyDescent="0.3">
      <c r="B192" s="88"/>
      <c r="C192" s="100"/>
      <c r="D192" s="99">
        <f>SUM(D189:D190)</f>
        <v>22172</v>
      </c>
      <c r="E192" s="99">
        <f>SUM(E189:E190)</f>
        <v>22000</v>
      </c>
      <c r="F192" s="99">
        <f>SUM(F189:F190)</f>
        <v>11086</v>
      </c>
    </row>
    <row r="193" spans="2:8" ht="15.75" thickTop="1" x14ac:dyDescent="0.25"/>
    <row r="194" spans="2:8" x14ac:dyDescent="0.25">
      <c r="B194" s="98" t="s">
        <v>47</v>
      </c>
      <c r="C194" s="98"/>
      <c r="D194" s="98"/>
      <c r="E194" s="98"/>
      <c r="F194" s="98"/>
      <c r="G194" s="98"/>
      <c r="H194" s="98"/>
    </row>
    <row r="195" spans="2:8" x14ac:dyDescent="0.25">
      <c r="B195" s="94"/>
      <c r="C195" s="88"/>
      <c r="D195" s="97">
        <v>2021</v>
      </c>
      <c r="E195" s="97">
        <v>2021</v>
      </c>
      <c r="F195" s="97">
        <v>2020</v>
      </c>
    </row>
    <row r="196" spans="2:8" x14ac:dyDescent="0.25">
      <c r="B196" s="94"/>
      <c r="C196" s="88"/>
      <c r="D196" s="95" t="s">
        <v>45</v>
      </c>
      <c r="E196" s="96" t="s">
        <v>46</v>
      </c>
      <c r="F196" s="95" t="s">
        <v>45</v>
      </c>
    </row>
    <row r="197" spans="2:8" x14ac:dyDescent="0.25">
      <c r="B197" s="94"/>
      <c r="C197" s="88"/>
      <c r="D197" s="93" t="s">
        <v>44</v>
      </c>
      <c r="E197" s="93" t="s">
        <v>44</v>
      </c>
      <c r="F197" s="93" t="s">
        <v>44</v>
      </c>
    </row>
    <row r="198" spans="2:8" x14ac:dyDescent="0.25">
      <c r="B198" s="88" t="s">
        <v>43</v>
      </c>
      <c r="C198" s="88"/>
      <c r="D198" s="92">
        <f>D154</f>
        <v>16754</v>
      </c>
      <c r="E198" s="92">
        <f>E154</f>
        <v>16000</v>
      </c>
      <c r="F198" s="92">
        <f>F154</f>
        <v>16754</v>
      </c>
    </row>
    <row r="199" spans="2:8" x14ac:dyDescent="0.25">
      <c r="B199" s="88" t="s">
        <v>42</v>
      </c>
      <c r="C199" s="88"/>
      <c r="D199" s="92">
        <f>D156</f>
        <v>32116.747839999996</v>
      </c>
      <c r="E199" s="92">
        <f>E156</f>
        <v>31000</v>
      </c>
      <c r="F199" s="92">
        <f>F156</f>
        <v>38609</v>
      </c>
      <c r="G199" s="91"/>
    </row>
    <row r="200" spans="2:8" x14ac:dyDescent="0.25">
      <c r="B200" s="88"/>
      <c r="C200" s="88"/>
      <c r="D200" s="90"/>
      <c r="E200" s="90"/>
      <c r="F200" s="90"/>
    </row>
    <row r="201" spans="2:8" ht="15.75" thickBot="1" x14ac:dyDescent="0.3">
      <c r="B201" s="89"/>
      <c r="C201" s="88"/>
      <c r="D201" s="87">
        <f>SUM(D198:D200)</f>
        <v>48870.747839999996</v>
      </c>
      <c r="E201" s="87">
        <f>SUM(E198:E200)</f>
        <v>47000</v>
      </c>
      <c r="F201" s="87">
        <f>SUM(F198:F200)</f>
        <v>55363</v>
      </c>
    </row>
    <row r="202" spans="2:8" ht="15.75" thickTop="1" x14ac:dyDescent="0.25"/>
  </sheetData>
  <mergeCells count="10">
    <mergeCell ref="B65:G65"/>
    <mergeCell ref="G156:I159"/>
    <mergeCell ref="I38:J38"/>
    <mergeCell ref="A91:G91"/>
    <mergeCell ref="A4:G6"/>
    <mergeCell ref="B86:G86"/>
    <mergeCell ref="B99:F99"/>
    <mergeCell ref="B133:G133"/>
    <mergeCell ref="B58:G61"/>
    <mergeCell ref="B52:G52"/>
  </mergeCells>
  <conditionalFormatting sqref="C154">
    <cfRule type="duplicateValues" dxfId="2" priority="3"/>
  </conditionalFormatting>
  <conditionalFormatting sqref="C156">
    <cfRule type="duplicateValues" dxfId="1" priority="2"/>
  </conditionalFormatting>
  <conditionalFormatting sqref="C157">
    <cfRule type="duplicateValues" dxfId="0" priority="1"/>
  </conditionalFormatting>
  <dataValidations disablePrompts="1" count="1">
    <dataValidation type="list" allowBlank="1" showInputMessage="1" showErrorMessage="1" sqref="F18" xr:uid="{3C8231A5-09FA-4A93-BEFA-E8A72EE66378}">
      <formula1>$B$40:$B$49</formula1>
    </dataValidation>
  </dataValidations>
  <pageMargins left="0.70866141732283472" right="0.70866141732283472" top="0.74803149606299213" bottom="0.74803149606299213" header="0.31496062992125984" footer="0.31496062992125984"/>
  <pageSetup paperSize="8" scale="49" fitToHeight="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85e56070-bbb2-4e44-814c-f85c0ae63fe6">
      <Terms xmlns="http://schemas.microsoft.com/office/infopath/2007/PartnerControls"/>
    </lcf76f155ced4ddcb4097134ff3c332f>
    <ReviewStatus xmlns="85e56070-bbb2-4e44-814c-f85c0ae63fe6" xsi:nil="true"/>
    <_ip_UnifiedCompliancePolicyProperties xmlns="http://schemas.microsoft.com/sharepoint/v3" xsi:nil="true"/>
    <_dlc_DocId xmlns="4678361d-7fd8-4b17-9e46-41c07a1bde3f">MoEd-46283362-11089</_dlc_DocId>
    <_dlc_DocIdUrl xmlns="4678361d-7fd8-4b17-9e46-41c07a1bde3f">
      <Url>https://educationgovtnz.sharepoint.com/sites/MoEOfficeoftheCESchoolProperty-Entity/_layouts/15/DocIdRedir.aspx?ID=MoEd-46283362-11089</Url>
      <Description>MoEd-46283362-11089</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D0262DF6ADF79458F922D98B58A0BF7" ma:contentTypeVersion="16" ma:contentTypeDescription="Create a new document." ma:contentTypeScope="" ma:versionID="b72170ede5855121e33cebf8a561491e">
  <xsd:schema xmlns:xsd="http://www.w3.org/2001/XMLSchema" xmlns:xs="http://www.w3.org/2001/XMLSchema" xmlns:p="http://schemas.microsoft.com/office/2006/metadata/properties" xmlns:ns1="http://schemas.microsoft.com/sharepoint/v3" xmlns:ns2="4678361d-7fd8-4b17-9e46-41c07a1bde3f" xmlns:ns3="85e56070-bbb2-4e44-814c-f85c0ae63fe6" targetNamespace="http://schemas.microsoft.com/office/2006/metadata/properties" ma:root="true" ma:fieldsID="08e1d23411f10517ce717168d0de72a8" ns1:_="" ns2:_="" ns3:_="">
    <xsd:import namespace="http://schemas.microsoft.com/sharepoint/v3"/>
    <xsd:import namespace="4678361d-7fd8-4b17-9e46-41c07a1bde3f"/>
    <xsd:import namespace="85e56070-bbb2-4e44-814c-f85c0ae63fe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1:_ip_UnifiedCompliancePolicyProperties" minOccurs="0"/>
                <xsd:element ref="ns1:_ip_UnifiedCompliancePolicyUIAction" minOccurs="0"/>
                <xsd:element ref="ns3:lcf76f155ced4ddcb4097134ff3c332f" minOccurs="0"/>
                <xsd:element ref="ns3:MediaServiceOCR" minOccurs="0"/>
                <xsd:element ref="ns3:MediaServiceLocation" minOccurs="0"/>
                <xsd:element ref="ns3:Review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78361d-7fd8-4b17-9e46-41c07a1bde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5e56070-bbb2-4e44-814c-f85c0ae63fe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be7a66c-04a3-4463-8f17-244784dbc568"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ReviewStatus" ma:index="25" nillable="true" ma:displayName="Review Status" ma:format="Dropdown" ma:internalName="ReviewStatus">
      <xsd:simpleType>
        <xsd:union memberTypes="dms:Text">
          <xsd:simpleType>
            <xsd:restriction base="dms:Choice">
              <xsd:enumeration value="Draft"/>
              <xsd:enumeration value="Ready for Ellen Review"/>
              <xsd:enumeration value="In review (Ellen)"/>
              <xsd:enumeration value="Ready for Final SME Review"/>
              <xsd:enumeration value="In Review (SME)"/>
              <xsd:enumeration value="Finalised"/>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B377480-6305-4DF3-90FB-B6F9E39CFDE2}">
  <ds:schemaRefs>
    <ds:schemaRef ds:uri="http://schemas.microsoft.com/office/2006/documentManagement/types"/>
    <ds:schemaRef ds:uri="http://purl.org/dc/terms/"/>
    <ds:schemaRef ds:uri="http://schemas.openxmlformats.org/package/2006/metadata/core-properties"/>
    <ds:schemaRef ds:uri="http://purl.org/dc/dcmitype/"/>
    <ds:schemaRef ds:uri="69f59752-6d77-46ee-9843-1f05f25eb4ed"/>
    <ds:schemaRef ds:uri="http://purl.org/dc/elements/1.1/"/>
    <ds:schemaRef ds:uri="http://schemas.microsoft.com/office/2006/metadata/properties"/>
    <ds:schemaRef ds:uri="http://schemas.microsoft.com/office/infopath/2007/PartnerControls"/>
    <ds:schemaRef ds:uri="08fdc7a1-91e4-4a23-866b-d42a9c3970d1"/>
    <ds:schemaRef ds:uri="http://www.w3.org/XML/1998/namespace"/>
  </ds:schemaRefs>
</ds:datastoreItem>
</file>

<file path=customXml/itemProps2.xml><?xml version="1.0" encoding="utf-8"?>
<ds:datastoreItem xmlns:ds="http://schemas.openxmlformats.org/officeDocument/2006/customXml" ds:itemID="{980B4D69-7916-409B-8F54-FBB7D092A389}"/>
</file>

<file path=customXml/itemProps3.xml><?xml version="1.0" encoding="utf-8"?>
<ds:datastoreItem xmlns:ds="http://schemas.openxmlformats.org/officeDocument/2006/customXml" ds:itemID="{BF96F46A-F164-48D9-8570-5927226D28FC}">
  <ds:schemaRefs>
    <ds:schemaRef ds:uri="http://schemas.microsoft.com/sharepoint/v3/contenttype/forms"/>
  </ds:schemaRefs>
</ds:datastoreItem>
</file>

<file path=customXml/itemProps4.xml><?xml version="1.0" encoding="utf-8"?>
<ds:datastoreItem xmlns:ds="http://schemas.openxmlformats.org/officeDocument/2006/customXml" ds:itemID="{2D2E25DD-4A3E-4E21-85FC-2FE9AA2EA1E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Painting Contract Liability</vt:lpstr>
      <vt:lpstr>Painting CM Provision</vt:lpstr>
      <vt:lpstr>Example---&gt;</vt:lpstr>
      <vt:lpstr>Worked Detailed Example</vt:lpstr>
      <vt:lpstr>'Worked Detailed Example'!Print_Area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Jackie Field</dc:creator>
  <cp:lastModifiedBy>Chad Britton</cp:lastModifiedBy>
  <cp:lastPrinted>2021-11-02T22:12:43Z</cp:lastPrinted>
  <dcterms:created xsi:type="dcterms:W3CDTF">2021-11-02T20:59:31Z</dcterms:created>
  <dcterms:modified xsi:type="dcterms:W3CDTF">2022-03-28T02:56:58Z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0x0101008D0262DF6ADF79458F922D98B58A0BF7</vt:lpwstr>
  </property>
  <property fmtid="{D5CDD505-2E9C-101B-9397-08002B2CF9AE}" pid="5" name="_dlc_DocIdItemGuid">
    <vt:lpwstr>70ddd3be-9dc2-478f-bce0-9f629fcd9303</vt:lpwstr>
  </property>
</Properties>
</file>